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90" windowWidth="14775" windowHeight="12240"/>
  </bookViews>
  <sheets>
    <sheet name="на сайт" sheetId="1" r:id="rId1"/>
    <sheet name="с интенсивностью" sheetId="4" r:id="rId2"/>
    <sheet name="Лист3" sheetId="3" r:id="rId3"/>
  </sheets>
  <definedNames>
    <definedName name="_GoBack" localSheetId="0">'на сайт'!$C$34</definedName>
    <definedName name="_GoBack" localSheetId="1">'с интенсивностью'!$C$35</definedName>
    <definedName name="_xlnm.Print_Titles" localSheetId="0">'на сайт'!$2:$3</definedName>
    <definedName name="_xlnm.Print_Titles" localSheetId="1">'с интенсивностью'!$2:$3</definedName>
    <definedName name="_xlnm.Print_Area" localSheetId="0">'на сайт'!$A$1:$G$80</definedName>
    <definedName name="_xlnm.Print_Area" localSheetId="1">'с интенсивностью'!$A$1:$K$75</definedName>
  </definedNames>
  <calcPr calcId="125725"/>
</workbook>
</file>

<file path=xl/calcChain.xml><?xml version="1.0" encoding="utf-8"?>
<calcChain xmlns="http://schemas.openxmlformats.org/spreadsheetml/2006/main">
  <c r="I59" i="4"/>
  <c r="J59" s="1"/>
  <c r="K59" s="1"/>
  <c r="I23"/>
  <c r="J23" s="1"/>
  <c r="K23" s="1"/>
  <c r="I24"/>
  <c r="J24" s="1"/>
  <c r="K24" s="1"/>
  <c r="I21"/>
  <c r="J21" s="1"/>
  <c r="K21" s="1"/>
  <c r="I72" l="1"/>
  <c r="J72" s="1"/>
  <c r="K72" s="1"/>
  <c r="I75"/>
  <c r="J75" s="1"/>
  <c r="K75" s="1"/>
  <c r="I74"/>
  <c r="J74" s="1"/>
  <c r="K74" s="1"/>
  <c r="I73"/>
  <c r="J73" s="1"/>
  <c r="K73" s="1"/>
  <c r="I80" i="1"/>
  <c r="J80" s="1"/>
  <c r="K80" s="1"/>
  <c r="I79"/>
  <c r="J79" s="1"/>
  <c r="K79" s="1"/>
  <c r="I78"/>
  <c r="J78" s="1"/>
  <c r="K78" s="1"/>
  <c r="I77"/>
  <c r="J77" s="1"/>
  <c r="K77" s="1"/>
  <c r="I69" l="1"/>
  <c r="I67"/>
  <c r="I64"/>
  <c r="I63"/>
  <c r="I60"/>
  <c r="I48"/>
  <c r="I45"/>
  <c r="I40"/>
  <c r="I35"/>
  <c r="I33"/>
  <c r="I28"/>
  <c r="I27"/>
  <c r="I25"/>
  <c r="I19"/>
  <c r="I15"/>
  <c r="I11"/>
  <c r="I7"/>
  <c r="I4"/>
  <c r="I71" i="4"/>
  <c r="J71" s="1"/>
  <c r="D71"/>
  <c r="I70"/>
  <c r="J70" s="1"/>
  <c r="D70"/>
  <c r="I69"/>
  <c r="J69" s="1"/>
  <c r="K69" s="1"/>
  <c r="I68"/>
  <c r="J68" s="1"/>
  <c r="K68" s="1"/>
  <c r="I67"/>
  <c r="J67" s="1"/>
  <c r="K67" s="1"/>
  <c r="I66"/>
  <c r="J66" s="1"/>
  <c r="K66" s="1"/>
  <c r="I65"/>
  <c r="J65" s="1"/>
  <c r="K65" s="1"/>
  <c r="I64"/>
  <c r="J64" s="1"/>
  <c r="K64" s="1"/>
  <c r="I63"/>
  <c r="J63" s="1"/>
  <c r="K63" s="1"/>
  <c r="I62"/>
  <c r="J62" s="1"/>
  <c r="K62" s="1"/>
  <c r="I61"/>
  <c r="J61" s="1"/>
  <c r="K61" s="1"/>
  <c r="I60"/>
  <c r="J60" s="1"/>
  <c r="K60" s="1"/>
  <c r="I58"/>
  <c r="J58" s="1"/>
  <c r="K58" s="1"/>
  <c r="I57"/>
  <c r="J57" s="1"/>
  <c r="K57" s="1"/>
  <c r="I56"/>
  <c r="J56" s="1"/>
  <c r="K56" s="1"/>
  <c r="I55"/>
  <c r="J55" s="1"/>
  <c r="K55" s="1"/>
  <c r="I54"/>
  <c r="J54" s="1"/>
  <c r="K54" s="1"/>
  <c r="I53"/>
  <c r="J53" s="1"/>
  <c r="K53" s="1"/>
  <c r="I52"/>
  <c r="J52" s="1"/>
  <c r="K52" s="1"/>
  <c r="I51"/>
  <c r="J51" s="1"/>
  <c r="K51" s="1"/>
  <c r="I50"/>
  <c r="J50" s="1"/>
  <c r="K50" s="1"/>
  <c r="I49"/>
  <c r="J49" s="1"/>
  <c r="K49" s="1"/>
  <c r="I48"/>
  <c r="J48" s="1"/>
  <c r="K48" s="1"/>
  <c r="I47"/>
  <c r="J47" s="1"/>
  <c r="K47" s="1"/>
  <c r="I46"/>
  <c r="J46" s="1"/>
  <c r="K46" s="1"/>
  <c r="I45"/>
  <c r="J45" s="1"/>
  <c r="K45" s="1"/>
  <c r="I44"/>
  <c r="J44" s="1"/>
  <c r="K44" s="1"/>
  <c r="I43"/>
  <c r="J43" s="1"/>
  <c r="K43" s="1"/>
  <c r="I42"/>
  <c r="J42" s="1"/>
  <c r="K42" s="1"/>
  <c r="I41"/>
  <c r="J41" s="1"/>
  <c r="K41" s="1"/>
  <c r="I40"/>
  <c r="J40" s="1"/>
  <c r="K40" s="1"/>
  <c r="I39"/>
  <c r="J39" s="1"/>
  <c r="K39" s="1"/>
  <c r="I38"/>
  <c r="J38" s="1"/>
  <c r="K38" s="1"/>
  <c r="D38"/>
  <c r="I37"/>
  <c r="J37" s="1"/>
  <c r="K37" s="1"/>
  <c r="I36"/>
  <c r="J36" s="1"/>
  <c r="K36" s="1"/>
  <c r="I35"/>
  <c r="J35" s="1"/>
  <c r="K35" s="1"/>
  <c r="I34"/>
  <c r="J34" s="1"/>
  <c r="K34" s="1"/>
  <c r="I33"/>
  <c r="J33" s="1"/>
  <c r="K33" s="1"/>
  <c r="I32"/>
  <c r="J32" s="1"/>
  <c r="K32" s="1"/>
  <c r="I31"/>
  <c r="J31" s="1"/>
  <c r="K31" s="1"/>
  <c r="I30"/>
  <c r="J30" s="1"/>
  <c r="K30" s="1"/>
  <c r="I29"/>
  <c r="J29" s="1"/>
  <c r="K29" s="1"/>
  <c r="I28"/>
  <c r="J28" s="1"/>
  <c r="K28" s="1"/>
  <c r="I27"/>
  <c r="J27" s="1"/>
  <c r="K27" s="1"/>
  <c r="I26"/>
  <c r="J26" s="1"/>
  <c r="K26" s="1"/>
  <c r="I25"/>
  <c r="J25" s="1"/>
  <c r="K25" s="1"/>
  <c r="I20"/>
  <c r="J20" s="1"/>
  <c r="K20" s="1"/>
  <c r="I19"/>
  <c r="J19" s="1"/>
  <c r="K19" s="1"/>
  <c r="I18"/>
  <c r="J18" s="1"/>
  <c r="K18" s="1"/>
  <c r="I17"/>
  <c r="J17" s="1"/>
  <c r="K17" s="1"/>
  <c r="I16"/>
  <c r="J16" s="1"/>
  <c r="K16" s="1"/>
  <c r="I15"/>
  <c r="J15" s="1"/>
  <c r="K15" s="1"/>
  <c r="I14"/>
  <c r="J14" s="1"/>
  <c r="K14" s="1"/>
  <c r="I13"/>
  <c r="J13" s="1"/>
  <c r="K13" s="1"/>
  <c r="I12"/>
  <c r="J12" s="1"/>
  <c r="K12" s="1"/>
  <c r="I11"/>
  <c r="J11" s="1"/>
  <c r="K11" s="1"/>
  <c r="I10"/>
  <c r="J10" s="1"/>
  <c r="K10" s="1"/>
  <c r="I9"/>
  <c r="J9" s="1"/>
  <c r="K9" s="1"/>
  <c r="I8"/>
  <c r="J8" s="1"/>
  <c r="K8" s="1"/>
  <c r="I7"/>
  <c r="J7" s="1"/>
  <c r="K7" s="1"/>
  <c r="I6"/>
  <c r="J6" s="1"/>
  <c r="K6" s="1"/>
  <c r="I5"/>
  <c r="J5" s="1"/>
  <c r="K5" s="1"/>
  <c r="I4"/>
  <c r="J4" s="1"/>
  <c r="K4" s="1"/>
  <c r="B3"/>
  <c r="C3" s="1"/>
  <c r="D3" s="1"/>
  <c r="E3" s="1"/>
  <c r="F3" s="1"/>
  <c r="I3" s="1"/>
  <c r="J3" s="1"/>
  <c r="K3" s="1"/>
  <c r="I5" i="1"/>
  <c r="J5" s="1"/>
  <c r="K5" s="1"/>
  <c r="K71" i="4" l="1"/>
  <c r="K70"/>
  <c r="I42" i="1"/>
  <c r="I39"/>
  <c r="J39" s="1"/>
  <c r="K39" s="1"/>
  <c r="I38"/>
  <c r="J38" s="1"/>
  <c r="K38" s="1"/>
  <c r="I37"/>
  <c r="J37" s="1"/>
  <c r="J36"/>
  <c r="K36" s="1"/>
  <c r="I36"/>
  <c r="I31" l="1"/>
  <c r="J31" s="1"/>
  <c r="K31" s="1"/>
  <c r="I30"/>
  <c r="J30" s="1"/>
  <c r="K30" s="1"/>
  <c r="J28"/>
  <c r="K28" s="1"/>
  <c r="J27"/>
  <c r="K27" s="1"/>
  <c r="J12"/>
  <c r="K12" s="1"/>
  <c r="I12"/>
  <c r="I10"/>
  <c r="J10" s="1"/>
  <c r="K10" s="1"/>
  <c r="I9"/>
  <c r="J9" s="1"/>
  <c r="K9" s="1"/>
  <c r="I8"/>
  <c r="J8" s="1"/>
  <c r="K8" s="1"/>
  <c r="J7"/>
  <c r="K7" s="1"/>
  <c r="I6"/>
  <c r="J6" s="1"/>
  <c r="K6" s="1"/>
  <c r="J32" l="1"/>
  <c r="I32"/>
  <c r="I70" l="1"/>
  <c r="J70" s="1"/>
  <c r="J69"/>
  <c r="I68"/>
  <c r="J68" s="1"/>
  <c r="K68" s="1"/>
  <c r="J67"/>
  <c r="K67" s="1"/>
  <c r="I66"/>
  <c r="J66" s="1"/>
  <c r="K66" s="1"/>
  <c r="I65"/>
  <c r="J65" s="1"/>
  <c r="K65" s="1"/>
  <c r="J64"/>
  <c r="K64" s="1"/>
  <c r="J63"/>
  <c r="K63" s="1"/>
  <c r="I62"/>
  <c r="J62" s="1"/>
  <c r="K62" s="1"/>
  <c r="I61"/>
  <c r="J61" s="1"/>
  <c r="K61" s="1"/>
  <c r="J60"/>
  <c r="K60" s="1"/>
  <c r="I59"/>
  <c r="J59" s="1"/>
  <c r="K59" s="1"/>
  <c r="I58"/>
  <c r="J58" s="1"/>
  <c r="K58" s="1"/>
  <c r="I56"/>
  <c r="J56" s="1"/>
  <c r="K56" s="1"/>
  <c r="I55"/>
  <c r="J55" s="1"/>
  <c r="K55" s="1"/>
  <c r="I54"/>
  <c r="J54" s="1"/>
  <c r="K54" s="1"/>
  <c r="I53"/>
  <c r="J53" s="1"/>
  <c r="K53" s="1"/>
  <c r="I52"/>
  <c r="J52" s="1"/>
  <c r="K52" s="1"/>
  <c r="I51"/>
  <c r="J51" s="1"/>
  <c r="K51" s="1"/>
  <c r="I50"/>
  <c r="J50" s="1"/>
  <c r="K50" s="1"/>
  <c r="I49"/>
  <c r="J49" s="1"/>
  <c r="K49" s="1"/>
  <c r="J48"/>
  <c r="K48" s="1"/>
  <c r="I47"/>
  <c r="J47" s="1"/>
  <c r="K47" s="1"/>
  <c r="I46"/>
  <c r="J46" s="1"/>
  <c r="K46" s="1"/>
  <c r="J45"/>
  <c r="K45" s="1"/>
  <c r="I44"/>
  <c r="J44" s="1"/>
  <c r="K44" s="1"/>
  <c r="I43"/>
  <c r="J43" s="1"/>
  <c r="K43" s="1"/>
  <c r="J42"/>
  <c r="K42" s="1"/>
  <c r="I41"/>
  <c r="J41" s="1"/>
  <c r="K41" s="1"/>
  <c r="J40"/>
  <c r="K40" s="1"/>
  <c r="J35"/>
  <c r="K35" s="1"/>
  <c r="I34"/>
  <c r="J34" s="1"/>
  <c r="K34" s="1"/>
  <c r="J33"/>
  <c r="K33" s="1"/>
  <c r="K32"/>
  <c r="I29"/>
  <c r="J29" s="1"/>
  <c r="K29" s="1"/>
  <c r="I26"/>
  <c r="J26" s="1"/>
  <c r="K26" s="1"/>
  <c r="J25"/>
  <c r="K25" s="1"/>
  <c r="I24"/>
  <c r="J24" s="1"/>
  <c r="K24" s="1"/>
  <c r="I22"/>
  <c r="J22" s="1"/>
  <c r="K22" s="1"/>
  <c r="I20"/>
  <c r="J20" s="1"/>
  <c r="K20" s="1"/>
  <c r="J19"/>
  <c r="K19" s="1"/>
  <c r="I18"/>
  <c r="J18" s="1"/>
  <c r="K18" s="1"/>
  <c r="I17"/>
  <c r="J17" s="1"/>
  <c r="K17" s="1"/>
  <c r="J16"/>
  <c r="K16" s="1"/>
  <c r="I16"/>
  <c r="J15"/>
  <c r="K15" s="1"/>
  <c r="I14"/>
  <c r="J14" s="1"/>
  <c r="K14" s="1"/>
  <c r="I13"/>
  <c r="J13" s="1"/>
  <c r="K13" s="1"/>
  <c r="J11"/>
  <c r="K11" s="1"/>
  <c r="J4" l="1"/>
  <c r="K4" s="1"/>
  <c r="C3"/>
  <c r="D3" s="1"/>
  <c r="E3" s="1"/>
  <c r="F3" s="1"/>
  <c r="I3" s="1"/>
  <c r="J3" s="1"/>
  <c r="K3" s="1"/>
  <c r="B3"/>
  <c r="D37"/>
  <c r="K37" s="1"/>
  <c r="D70" l="1"/>
  <c r="K70" s="1"/>
  <c r="D69"/>
  <c r="K69" s="1"/>
</calcChain>
</file>

<file path=xl/comments1.xml><?xml version="1.0" encoding="utf-8"?>
<comments xmlns="http://schemas.openxmlformats.org/spreadsheetml/2006/main">
  <authors>
    <author>dumich_av</author>
  </authors>
  <commentList>
    <comment ref="F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 СТАВКА =
48694,65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dumich_av</author>
  </authors>
  <commentList>
    <comment ref="F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1 СТАВКА =
48694,65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<sst xmlns="http://schemas.openxmlformats.org/spreadsheetml/2006/main" count="454" uniqueCount="174">
  <si>
    <t>Полное  наименование учреждения</t>
  </si>
  <si>
    <t>Занимаемая должность</t>
  </si>
  <si>
    <t>ФИО</t>
  </si>
  <si>
    <t>Среднемесячная заработная плата за 2019 год, рублей</t>
  </si>
  <si>
    <t>Период работы в должности, в случае, если за 2019 год работник отработал неполный календарный год</t>
  </si>
  <si>
    <t>Директор</t>
  </si>
  <si>
    <t>Главный бухгалтер</t>
  </si>
  <si>
    <t>директор</t>
  </si>
  <si>
    <t>уволена 28.10.2019</t>
  </si>
  <si>
    <t>Букреева Наталья Львовна</t>
  </si>
  <si>
    <t>Борисова Татьяна Викторовна</t>
  </si>
  <si>
    <t>«Владимирский областной специальный дом для ветеранов»</t>
  </si>
  <si>
    <t>Тарасенко Юрий Андреевич</t>
  </si>
  <si>
    <t>Дыкина Валентина Николаевна</t>
  </si>
  <si>
    <t>01.01.2019-17.09.2019</t>
  </si>
  <si>
    <t>Лунькова Надежда Александровна</t>
  </si>
  <si>
    <t>18.09.2019-31.12.2019</t>
  </si>
  <si>
    <t>Ермолаева Надежда Анатольевна</t>
  </si>
  <si>
    <t>01.01.2019 по 02.07.2019 (увольнение)</t>
  </si>
  <si>
    <t>Байкалова Екатерина Олеговна</t>
  </si>
  <si>
    <t>с 03.07.2019 по 05.08.2019 ИО директора, в должности директора с 06.08.2019</t>
  </si>
  <si>
    <t xml:space="preserve">Кудряшов Геннадий Викторович </t>
  </si>
  <si>
    <t>Елагин Евгений Викторович</t>
  </si>
  <si>
    <t>главный бухгалтер</t>
  </si>
  <si>
    <t>Койпиш Марина Михайловна</t>
  </si>
  <si>
    <t>Рассадина Ирина Николаевна</t>
  </si>
  <si>
    <t xml:space="preserve">Заместитель директора </t>
  </si>
  <si>
    <t>Краснова Елена Аркадьевна</t>
  </si>
  <si>
    <t>с 01.01.2019 по 04.11.2019</t>
  </si>
  <si>
    <t xml:space="preserve">И.о.заместителя директора </t>
  </si>
  <si>
    <t>Анисимова Елена Викторовна</t>
  </si>
  <si>
    <t>с 05.11.2019 по 31.12.2019 по совместительству на 0,5 ставки</t>
  </si>
  <si>
    <t>И.о.главного бухгалтера</t>
  </si>
  <si>
    <t>Поглид Алла Юрьевна</t>
  </si>
  <si>
    <t>с 01.01.2019 по 18.03.2019</t>
  </si>
  <si>
    <t>Зельина Марина Николаевна</t>
  </si>
  <si>
    <t>с 19.03.2019 по 31.12.2019</t>
  </si>
  <si>
    <t>Кобелкова Татьяна Борисовна</t>
  </si>
  <si>
    <t>Новикова Ольга Владимировна</t>
  </si>
  <si>
    <t>Янина Светлана Владимировна</t>
  </si>
  <si>
    <t>18.03.2019-31.12.2019</t>
  </si>
  <si>
    <t>Пантелеева Марина Владимировна</t>
  </si>
  <si>
    <t>Королева Татьяна Владимировна</t>
  </si>
  <si>
    <t>Панкратова Людмила Александровна</t>
  </si>
  <si>
    <t>01.01.2019-15.02.2019</t>
  </si>
  <si>
    <t>27.03.2019-31.12.2019</t>
  </si>
  <si>
    <t>Заместитель директора</t>
  </si>
  <si>
    <t>19.11.2019- 31.12.2019</t>
  </si>
  <si>
    <t>01.01.2019- 18.02.2019</t>
  </si>
  <si>
    <t>04.03.2019- 31.12.2019</t>
  </si>
  <si>
    <t>с 01.01.2019 по 06.08.2019</t>
  </si>
  <si>
    <t>с 20.11.2019 по 31.12.2019</t>
  </si>
  <si>
    <t>Струкова Екатерина Александровна</t>
  </si>
  <si>
    <t>Баринова Наталья Александровна</t>
  </si>
  <si>
    <t>Филатов Михаил Владимирович</t>
  </si>
  <si>
    <t>01.01.2019-21.05.2019</t>
  </si>
  <si>
    <t>Щепунова Наталья Анатольевна</t>
  </si>
  <si>
    <t>23.05.2019-31.12.2019</t>
  </si>
  <si>
    <t>Заместитель директора по медицинской части</t>
  </si>
  <si>
    <t>Лапшин Сергей Константинович</t>
  </si>
  <si>
    <t>Крюкова Элина Викторовна</t>
  </si>
  <si>
    <t>01.01.2019-05.09.2019</t>
  </si>
  <si>
    <t>Петрова Наталья Николаевна</t>
  </si>
  <si>
    <t>06.09.2019-07.11.2019</t>
  </si>
  <si>
    <t>Алексинская Евгения Владимировна</t>
  </si>
  <si>
    <t>20.12.2019-31.12.2019</t>
  </si>
  <si>
    <t>Мочалина Ирина Александровна</t>
  </si>
  <si>
    <t>Скворцова Любовь Александровна</t>
  </si>
  <si>
    <t>Безрукова Елена Николаевна</t>
  </si>
  <si>
    <t>Морозова Марина Юрьевна</t>
  </si>
  <si>
    <t>Тарасова Ирина Анатольевна</t>
  </si>
  <si>
    <t>01.10.2019-31.12.2019                       совместительство на 0,5 ставки</t>
  </si>
  <si>
    <t>Юркевич Сергей Михайлович</t>
  </si>
  <si>
    <t>Балябкина Фаина Анатольевна</t>
  </si>
  <si>
    <t>-</t>
  </si>
  <si>
    <t>год</t>
  </si>
  <si>
    <t>Заместитель директора по общим вопросам</t>
  </si>
  <si>
    <t>Боков Сергей Александрович</t>
  </si>
  <si>
    <t>05.04.2019-31.12.2019</t>
  </si>
  <si>
    <t>Зиборов Владимир Сергеевич</t>
  </si>
  <si>
    <t>01.01.2019-04.04.2019</t>
  </si>
  <si>
    <t>Короткова Ольга Николаевна</t>
  </si>
  <si>
    <t>по ШР</t>
  </si>
  <si>
    <t>ШР*13</t>
  </si>
  <si>
    <t>ШР*13/12</t>
  </si>
  <si>
    <t>отклонение</t>
  </si>
  <si>
    <t>Интенсивность</t>
  </si>
  <si>
    <t>%</t>
  </si>
  <si>
    <t>сумма</t>
  </si>
  <si>
    <r>
      <t xml:space="preserve">20 </t>
    </r>
    <r>
      <rPr>
        <sz val="10"/>
        <rFont val="Times New Roman"/>
        <family val="1"/>
        <charset val="204"/>
      </rPr>
      <t>(01.07.2019)</t>
    </r>
  </si>
  <si>
    <r>
      <t xml:space="preserve">60 </t>
    </r>
    <r>
      <rPr>
        <sz val="10"/>
        <rFont val="Times New Roman"/>
        <family val="1"/>
        <charset val="204"/>
      </rPr>
      <t>(20.11.2019)</t>
    </r>
  </si>
  <si>
    <r>
      <t xml:space="preserve">30 </t>
    </r>
    <r>
      <rPr>
        <sz val="10"/>
        <rFont val="Times New Roman"/>
        <family val="1"/>
        <charset val="204"/>
      </rPr>
      <t>(01.01-30.04.2019)</t>
    </r>
  </si>
  <si>
    <t>6615,95                   3257,98</t>
  </si>
  <si>
    <r>
      <t xml:space="preserve">20 </t>
    </r>
    <r>
      <rPr>
        <sz val="10"/>
        <rFont val="Times New Roman"/>
        <family val="1"/>
        <charset val="204"/>
      </rPr>
      <t xml:space="preserve">(27.03-30.04.2019) </t>
    </r>
    <r>
      <rPr>
        <sz val="11"/>
        <rFont val="Times New Roman"/>
        <family val="1"/>
        <charset val="204"/>
      </rPr>
      <t xml:space="preserve">                     10 </t>
    </r>
    <r>
      <rPr>
        <sz val="10"/>
        <rFont val="Times New Roman"/>
        <family val="1"/>
        <charset val="204"/>
      </rPr>
      <t>(01.05.-31.06)</t>
    </r>
  </si>
  <si>
    <t>Государственное бюджетное учреждение социальнеого обслаживания  Владимирской области "Областной комплексный реабилитационный центр"</t>
  </si>
  <si>
    <t>Кунтышева Светлана Михайловна</t>
  </si>
  <si>
    <t>с 01.11.2019 по 31.12.2019</t>
  </si>
  <si>
    <t>Гуреева Юлия Леонидовна</t>
  </si>
  <si>
    <t>Заместитель директора по лечебной части</t>
  </si>
  <si>
    <t>Плетнева Любовь Владимировна</t>
  </si>
  <si>
    <t>с 01.12.2019 по 31.12.2019</t>
  </si>
  <si>
    <t>Кучина Светлана Геннадьевна</t>
  </si>
  <si>
    <r>
      <t xml:space="preserve">50 </t>
    </r>
    <r>
      <rPr>
        <sz val="10"/>
        <color theme="1"/>
        <rFont val="Times New Roman"/>
        <family val="1"/>
        <charset val="204"/>
      </rPr>
      <t>(03.06.-31.12.2019)</t>
    </r>
  </si>
  <si>
    <t>50 (03.06.-31.12.2019)</t>
  </si>
  <si>
    <t xml:space="preserve">Информация о среднемесячной заработной плате руководителей, заместителей и главных бухгалтеров за 2019 год                                                                                 (приложение к письму ДСЗН-109-03-07  от  14 .02.2020 г.)                                                                                                </t>
  </si>
  <si>
    <t>Информация о рассчитываемой за 2019 календарный год среднемесячной заработной плате по домам-интернатам</t>
  </si>
  <si>
    <t>ГБУСО ВО "Арбузовский психоневрологический интернат"</t>
  </si>
  <si>
    <t>ГБУСО ВО "Балакиревский психоневрологический интернат"</t>
  </si>
  <si>
    <t>ГБУСОВО "Болотский психоневрологический интернат"</t>
  </si>
  <si>
    <t>Сергеева Елена Алексеевна</t>
  </si>
  <si>
    <t>Веселова Елена Викторовна</t>
  </si>
  <si>
    <t>Шалявин Юрий Викторович</t>
  </si>
  <si>
    <t>ГБУСО ВО "Владимирский психоневрологический интернат"</t>
  </si>
  <si>
    <t xml:space="preserve">ГБУСО ВО "Вязниковский дом-интернат для престарелых и инвалидов"Пансионат имени Е.П.Глинки" </t>
  </si>
  <si>
    <t>ГБУСО ВО "Гусевской психоневрологический интернат"</t>
  </si>
  <si>
    <t>ГБУСО ВО "Жереховский психоневрологический интернат"</t>
  </si>
  <si>
    <t>ГБУСОВО " Ковровский специальный дом-интернат для престарелых и инвалидов"</t>
  </si>
  <si>
    <t>ГБУСО ВО "Копнинский психоневрологический интернат"</t>
  </si>
  <si>
    <t>ГБУСО ВО "Муромский дом-интернат для престарелых и инвалидов "Пансионат г.Мурома"</t>
  </si>
  <si>
    <t>ГБУСО ВО "Новлянский дом-интернат для престарелых и инвалидов"</t>
  </si>
  <si>
    <t>ГБУСО ВО "Оргтрудовский дом-интеранат для престарелых и инвалидов"</t>
  </si>
  <si>
    <t>ГБУСОВО "Пансионат пос.Садовый"</t>
  </si>
  <si>
    <t>ГБУСО ВО "Папулинский дом-интернат милосердия для престарелых и инвалидов"</t>
  </si>
  <si>
    <t>ГБУСО ВО "Психоневрологический интернат г.Гусь-Хрустальный,п.Гусевский"</t>
  </si>
  <si>
    <t>ГБУСОВО "Собинский психоневрологический интернат"</t>
  </si>
  <si>
    <t>ГБУСОВО "Суздальский дом-интернат для престарелых и инвалидов"</t>
  </si>
  <si>
    <t>ГБУСОВО «Тюрмеровский психоневрологический интернат «Учебный центр сопровождаемого проживания»</t>
  </si>
  <si>
    <t>ГБУСО ВО "Хольковский психоневрологический интернат"</t>
  </si>
  <si>
    <t>ГАУСО ВО "Геронтологический центр "Ветеран"</t>
  </si>
  <si>
    <t>ГКУСО ВО "Кольчугинский детский дом-интернат для умственно отсталых детей"</t>
  </si>
  <si>
    <t>Нетеду Олег Георгиевич</t>
  </si>
  <si>
    <t>Морозова Ирина Викторовна</t>
  </si>
  <si>
    <t>Кичигина Татьяна Викторовна</t>
  </si>
  <si>
    <t>Осипчук Татьяна Николаевна</t>
  </si>
  <si>
    <t>Пискунова Ольга Анатольевна</t>
  </si>
  <si>
    <t>Семенова Анна Викторовна</t>
  </si>
  <si>
    <t>Архипова Марина Рафаиловна</t>
  </si>
  <si>
    <t>Сергеева Екатерина Александровна</t>
  </si>
  <si>
    <t>Рогова Ольга Константиновна</t>
  </si>
  <si>
    <t>Сергеева Светлана Алексеевна</t>
  </si>
  <si>
    <t>Тараканова Галина Петровна</t>
  </si>
  <si>
    <t>Скулова Татьяна Борисовна</t>
  </si>
  <si>
    <t>Федорова Ирина Александровна</t>
  </si>
  <si>
    <t>Гусева Елена Николаевна</t>
  </si>
  <si>
    <t>Федосеева Елена Владимировна</t>
  </si>
  <si>
    <t>Рагушина Оксана Владимировна</t>
  </si>
  <si>
    <t>Телегина Татьяна Борисовна</t>
  </si>
  <si>
    <t>Климаков Михаил Иванович</t>
  </si>
  <si>
    <t>Кашицына Ирина Борисовна</t>
  </si>
  <si>
    <t>Звездкина Дарья Александровна</t>
  </si>
  <si>
    <t>ГБУСО ВО "Областной комплексный реабилитационный центр"</t>
  </si>
  <si>
    <t>ГКУСО ВО «Владимирский областной специальный дом для ветеранов»</t>
  </si>
  <si>
    <t xml:space="preserve">01.10.2019-31.12.2019                     </t>
  </si>
  <si>
    <t>с 05.11.2019 по 31.12.2019</t>
  </si>
  <si>
    <t>01.01.2019-28.10.2019</t>
  </si>
  <si>
    <t>01.01.2019 по 02.07.2019</t>
  </si>
  <si>
    <t>06.08.2019-31.12.2019</t>
  </si>
  <si>
    <t>Шульга Елена Викторовна</t>
  </si>
  <si>
    <t>и.о.директора</t>
  </si>
  <si>
    <t>06.08.2019-31-12.2019</t>
  </si>
  <si>
    <t>19.02.2019-05.08.2019</t>
  </si>
  <si>
    <t>13.02.2019-18.02.2019</t>
  </si>
  <si>
    <t>Акимова Наталья Константиновна</t>
  </si>
  <si>
    <t>01.01.2019-12.02.2019</t>
  </si>
  <si>
    <t>05.04.2019-05.06.2019</t>
  </si>
  <si>
    <t>ГАУСОВО «Кольчугинский дом-интернат милосердия для престарелых и инвалидов»</t>
  </si>
  <si>
    <t>Ефремов Сергей Вячеславович</t>
  </si>
  <si>
    <t>Медведько Алексей Васильевич</t>
  </si>
  <si>
    <t>Давыдова Светлана Николаевна</t>
  </si>
  <si>
    <t>ГКУСО ВО «Владимирский центр реабилитации для лиц без определенного места жительства»</t>
  </si>
  <si>
    <t>ГКУСО ВО "Кольчугинский детский интернат для детей с особенностями развития"</t>
  </si>
  <si>
    <t>Мельникова Наталья Валентиновна</t>
  </si>
  <si>
    <t>Калантарян Ануш Фронтовиковна</t>
  </si>
  <si>
    <t>Харитонова Марина Викторовна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</si>
</sst>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B0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top" wrapText="1"/>
    </xf>
    <xf numFmtId="4" fontId="13" fillId="0" borderId="2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top" wrapText="1"/>
    </xf>
    <xf numFmtId="0" fontId="6" fillId="0" borderId="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0"/>
  <sheetViews>
    <sheetView tabSelected="1" view="pageBreakPreview" topLeftCell="A67" zoomScaleNormal="100" zoomScaleSheetLayoutView="100" workbookViewId="0">
      <selection activeCell="D73" sqref="D73"/>
    </sheetView>
  </sheetViews>
  <sheetFormatPr defaultColWidth="9.140625" defaultRowHeight="15.75"/>
  <cols>
    <col min="1" max="1" width="28.7109375" style="35" customWidth="1"/>
    <col min="2" max="2" width="42" style="35" customWidth="1"/>
    <col min="3" max="3" width="23.28515625" style="6" customWidth="1"/>
    <col min="4" max="4" width="16.42578125" style="4" customWidth="1"/>
    <col min="5" max="5" width="26.85546875" style="40" customWidth="1"/>
    <col min="6" max="6" width="13.5703125" style="1" hidden="1" customWidth="1"/>
    <col min="7" max="7" width="9.7109375" style="4" hidden="1" customWidth="1"/>
    <col min="8" max="8" width="10.7109375" style="4" hidden="1" customWidth="1"/>
    <col min="9" max="9" width="21" style="1" hidden="1" customWidth="1"/>
    <col min="10" max="10" width="10.85546875" style="1" hidden="1" customWidth="1"/>
    <col min="11" max="11" width="12.42578125" style="1" hidden="1" customWidth="1"/>
    <col min="12" max="16384" width="9.140625" style="1"/>
  </cols>
  <sheetData>
    <row r="1" spans="1:11" ht="27.75" customHeight="1">
      <c r="A1" s="66" t="s">
        <v>105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spans="1:11" ht="54.75" customHeight="1">
      <c r="A2" s="32" t="s">
        <v>0</v>
      </c>
      <c r="B2" s="32" t="s">
        <v>1</v>
      </c>
      <c r="C2" s="9" t="s">
        <v>2</v>
      </c>
      <c r="D2" s="8" t="s">
        <v>3</v>
      </c>
      <c r="E2" s="36" t="s">
        <v>4</v>
      </c>
      <c r="F2" s="10" t="s">
        <v>82</v>
      </c>
      <c r="G2" s="64" t="s">
        <v>86</v>
      </c>
      <c r="H2" s="65"/>
      <c r="I2" s="8" t="s">
        <v>83</v>
      </c>
      <c r="J2" s="8" t="s">
        <v>84</v>
      </c>
      <c r="K2" s="8" t="s">
        <v>85</v>
      </c>
    </row>
    <row r="3" spans="1:11" s="4" customFormat="1" ht="15.75" customHeight="1">
      <c r="A3" s="11">
        <v>1</v>
      </c>
      <c r="B3" s="11">
        <f>A3+1</f>
        <v>2</v>
      </c>
      <c r="C3" s="12">
        <f t="shared" ref="C3:K3" si="0">B3+1</f>
        <v>3</v>
      </c>
      <c r="D3" s="11">
        <f t="shared" si="0"/>
        <v>4</v>
      </c>
      <c r="E3" s="37">
        <f t="shared" si="0"/>
        <v>5</v>
      </c>
      <c r="F3" s="11">
        <f t="shared" si="0"/>
        <v>6</v>
      </c>
      <c r="G3" s="11" t="s">
        <v>87</v>
      </c>
      <c r="H3" s="11" t="s">
        <v>88</v>
      </c>
      <c r="I3" s="11">
        <f>F3+1</f>
        <v>7</v>
      </c>
      <c r="J3" s="11">
        <f t="shared" si="0"/>
        <v>8</v>
      </c>
      <c r="K3" s="11">
        <f t="shared" si="0"/>
        <v>9</v>
      </c>
    </row>
    <row r="4" spans="1:11" s="4" customFormat="1" ht="34.5" customHeight="1">
      <c r="A4" s="58" t="s">
        <v>106</v>
      </c>
      <c r="B4" s="26" t="s">
        <v>5</v>
      </c>
      <c r="C4" s="13" t="s">
        <v>109</v>
      </c>
      <c r="D4" s="7">
        <v>62191.76</v>
      </c>
      <c r="E4" s="20"/>
      <c r="F4" s="7">
        <v>44627.35</v>
      </c>
      <c r="G4" s="22">
        <v>30</v>
      </c>
      <c r="H4" s="7">
        <v>10289.799999999999</v>
      </c>
      <c r="I4" s="14">
        <f>F4*13</f>
        <v>580155.54999999993</v>
      </c>
      <c r="J4" s="14">
        <f>I4/12</f>
        <v>48346.29583333333</v>
      </c>
      <c r="K4" s="14">
        <f>J4-D4</f>
        <v>-13845.464166666672</v>
      </c>
    </row>
    <row r="5" spans="1:11" s="4" customFormat="1" ht="31.5" customHeight="1">
      <c r="A5" s="60"/>
      <c r="B5" s="26" t="s">
        <v>6</v>
      </c>
      <c r="C5" s="13" t="s">
        <v>110</v>
      </c>
      <c r="D5" s="7">
        <v>48861.75</v>
      </c>
      <c r="E5" s="20"/>
      <c r="F5" s="14">
        <v>34363.06</v>
      </c>
      <c r="G5" s="23"/>
      <c r="H5" s="14"/>
      <c r="I5" s="14">
        <f>F5*13</f>
        <v>446719.77999999997</v>
      </c>
      <c r="J5" s="14">
        <f>I5/12</f>
        <v>37226.648333333331</v>
      </c>
      <c r="K5" s="14">
        <f>J5-D5</f>
        <v>-11635.101666666669</v>
      </c>
    </row>
    <row r="6" spans="1:11" s="4" customFormat="1" ht="30">
      <c r="A6" s="55" t="s">
        <v>107</v>
      </c>
      <c r="B6" s="26" t="s">
        <v>5</v>
      </c>
      <c r="C6" s="13" t="s">
        <v>111</v>
      </c>
      <c r="D6" s="7">
        <v>36142.22</v>
      </c>
      <c r="E6" s="20" t="s">
        <v>44</v>
      </c>
      <c r="F6" s="7">
        <v>33986.61</v>
      </c>
      <c r="G6" s="22"/>
      <c r="H6" s="7"/>
      <c r="I6" s="14">
        <f t="shared" ref="I6" si="1">F6*13</f>
        <v>441825.93</v>
      </c>
      <c r="J6" s="14">
        <f t="shared" ref="J6" si="2">I6/12</f>
        <v>36818.827499999999</v>
      </c>
      <c r="K6" s="14">
        <f t="shared" ref="K6" si="3">J6-D6</f>
        <v>676.60749999999825</v>
      </c>
    </row>
    <row r="7" spans="1:11" s="4" customFormat="1" ht="26.25" customHeight="1">
      <c r="A7" s="56"/>
      <c r="B7" s="26" t="s">
        <v>5</v>
      </c>
      <c r="C7" s="13" t="s">
        <v>130</v>
      </c>
      <c r="D7" s="7">
        <v>54456.01</v>
      </c>
      <c r="E7" s="20" t="s">
        <v>45</v>
      </c>
      <c r="F7" s="7">
        <v>50498.64</v>
      </c>
      <c r="G7" s="22" t="s">
        <v>93</v>
      </c>
      <c r="H7" s="7" t="s">
        <v>92</v>
      </c>
      <c r="I7" s="14">
        <f>F7*13</f>
        <v>656482.31999999995</v>
      </c>
      <c r="J7" s="14">
        <f>I7/12</f>
        <v>54706.859999999993</v>
      </c>
      <c r="K7" s="14">
        <f>J7-D7</f>
        <v>250.84999999999127</v>
      </c>
    </row>
    <row r="8" spans="1:11" s="4" customFormat="1" ht="30">
      <c r="A8" s="56"/>
      <c r="B8" s="26" t="s">
        <v>46</v>
      </c>
      <c r="C8" s="13" t="s">
        <v>157</v>
      </c>
      <c r="D8" s="7">
        <v>53193.65</v>
      </c>
      <c r="E8" s="20" t="s">
        <v>47</v>
      </c>
      <c r="F8" s="7">
        <v>40317.47</v>
      </c>
      <c r="G8" s="22"/>
      <c r="H8" s="7"/>
      <c r="I8" s="14">
        <f t="shared" ref="I8:I10" si="4">F8*13</f>
        <v>524127.11</v>
      </c>
      <c r="J8" s="14">
        <f t="shared" ref="J8:J10" si="5">I8/12</f>
        <v>43677.259166666663</v>
      </c>
      <c r="K8" s="14">
        <f t="shared" ref="K8:K10" si="6">J8-D8</f>
        <v>-9516.3908333333384</v>
      </c>
    </row>
    <row r="9" spans="1:11" s="4" customFormat="1" ht="30">
      <c r="A9" s="56"/>
      <c r="B9" s="26" t="s">
        <v>6</v>
      </c>
      <c r="C9" s="13" t="s">
        <v>135</v>
      </c>
      <c r="D9" s="7">
        <v>34081</v>
      </c>
      <c r="E9" s="20" t="s">
        <v>48</v>
      </c>
      <c r="F9" s="7">
        <v>33231.360000000001</v>
      </c>
      <c r="G9" s="22"/>
      <c r="H9" s="7"/>
      <c r="I9" s="14">
        <f t="shared" si="4"/>
        <v>432007.67999999999</v>
      </c>
      <c r="J9" s="14">
        <f t="shared" si="5"/>
        <v>36000.639999999999</v>
      </c>
      <c r="K9" s="14">
        <f t="shared" si="6"/>
        <v>1919.6399999999994</v>
      </c>
    </row>
    <row r="10" spans="1:11" s="4" customFormat="1" ht="30">
      <c r="A10" s="57"/>
      <c r="B10" s="26" t="s">
        <v>6</v>
      </c>
      <c r="C10" s="13" t="s">
        <v>134</v>
      </c>
      <c r="D10" s="7">
        <v>39822.65</v>
      </c>
      <c r="E10" s="20" t="s">
        <v>49</v>
      </c>
      <c r="F10" s="7">
        <v>38883.96</v>
      </c>
      <c r="G10" s="22"/>
      <c r="H10" s="7"/>
      <c r="I10" s="14">
        <f t="shared" si="4"/>
        <v>505491.48</v>
      </c>
      <c r="J10" s="14">
        <f t="shared" si="5"/>
        <v>42124.29</v>
      </c>
      <c r="K10" s="14">
        <f t="shared" si="6"/>
        <v>2301.6399999999994</v>
      </c>
    </row>
    <row r="11" spans="1:11" s="4" customFormat="1" ht="30">
      <c r="A11" s="58" t="s">
        <v>108</v>
      </c>
      <c r="B11" s="26" t="s">
        <v>5</v>
      </c>
      <c r="C11" s="13" t="s">
        <v>69</v>
      </c>
      <c r="D11" s="7">
        <v>63014.39</v>
      </c>
      <c r="E11" s="20"/>
      <c r="F11" s="7">
        <v>50905.4</v>
      </c>
      <c r="G11" s="22">
        <v>30</v>
      </c>
      <c r="H11" s="7">
        <v>10544.8</v>
      </c>
      <c r="I11" s="14">
        <f>F11*13</f>
        <v>661770.20000000007</v>
      </c>
      <c r="J11" s="14">
        <f t="shared" ref="J11:J70" si="7">I11/12</f>
        <v>55147.51666666667</v>
      </c>
      <c r="K11" s="14">
        <f t="shared" ref="K11:K70" si="8">J11-D11</f>
        <v>-7866.8733333333294</v>
      </c>
    </row>
    <row r="12" spans="1:11" s="4" customFormat="1" ht="48" customHeight="1">
      <c r="A12" s="59"/>
      <c r="B12" s="26" t="s">
        <v>58</v>
      </c>
      <c r="C12" s="13" t="s">
        <v>70</v>
      </c>
      <c r="D12" s="7">
        <v>21541.96</v>
      </c>
      <c r="E12" s="20" t="s">
        <v>152</v>
      </c>
      <c r="F12" s="7">
        <v>24237.32</v>
      </c>
      <c r="G12" s="22"/>
      <c r="H12" s="7"/>
      <c r="I12" s="14">
        <f>F12*13</f>
        <v>315085.15999999997</v>
      </c>
      <c r="J12" s="14">
        <f>I12/12</f>
        <v>26257.096666666665</v>
      </c>
      <c r="K12" s="14">
        <f>J12-D12</f>
        <v>4715.1366666666654</v>
      </c>
    </row>
    <row r="13" spans="1:11" s="4" customFormat="1" ht="30">
      <c r="A13" s="59"/>
      <c r="B13" s="26" t="s">
        <v>46</v>
      </c>
      <c r="C13" s="13" t="s">
        <v>72</v>
      </c>
      <c r="D13" s="7">
        <v>56186.93</v>
      </c>
      <c r="E13" s="20"/>
      <c r="F13" s="7">
        <v>48694.65</v>
      </c>
      <c r="G13" s="22"/>
      <c r="H13" s="7"/>
      <c r="I13" s="14">
        <f t="shared" ref="I13:I70" si="9">F13*13</f>
        <v>633030.45000000007</v>
      </c>
      <c r="J13" s="14">
        <f t="shared" si="7"/>
        <v>52752.537500000006</v>
      </c>
      <c r="K13" s="14">
        <f t="shared" si="8"/>
        <v>-3434.3924999999945</v>
      </c>
    </row>
    <row r="14" spans="1:11" s="4" customFormat="1" ht="39" customHeight="1">
      <c r="A14" s="60"/>
      <c r="B14" s="26" t="s">
        <v>6</v>
      </c>
      <c r="C14" s="13" t="s">
        <v>73</v>
      </c>
      <c r="D14" s="7">
        <v>44140.58</v>
      </c>
      <c r="E14" s="20"/>
      <c r="F14" s="7">
        <v>37873.620000000003</v>
      </c>
      <c r="G14" s="22"/>
      <c r="H14" s="7"/>
      <c r="I14" s="14">
        <f t="shared" si="9"/>
        <v>492357.06000000006</v>
      </c>
      <c r="J14" s="14">
        <f t="shared" si="7"/>
        <v>41029.755000000005</v>
      </c>
      <c r="K14" s="14">
        <f t="shared" si="8"/>
        <v>-3110.8249999999971</v>
      </c>
    </row>
    <row r="15" spans="1:11" s="4" customFormat="1" ht="32.25" customHeight="1">
      <c r="A15" s="58" t="s">
        <v>112</v>
      </c>
      <c r="B15" s="26" t="s">
        <v>5</v>
      </c>
      <c r="C15" s="13" t="s">
        <v>131</v>
      </c>
      <c r="D15" s="7">
        <v>62906</v>
      </c>
      <c r="E15" s="20"/>
      <c r="F15" s="7">
        <v>63256.32</v>
      </c>
      <c r="G15" s="22">
        <v>5</v>
      </c>
      <c r="H15" s="7">
        <v>2500.4</v>
      </c>
      <c r="I15" s="14">
        <f>F15*13</f>
        <v>822332.16</v>
      </c>
      <c r="J15" s="14">
        <f t="shared" si="7"/>
        <v>68527.680000000008</v>
      </c>
      <c r="K15" s="14">
        <f t="shared" si="8"/>
        <v>5621.6800000000076</v>
      </c>
    </row>
    <row r="16" spans="1:11" s="4" customFormat="1" ht="36.75" customHeight="1">
      <c r="A16" s="59"/>
      <c r="B16" s="26" t="s">
        <v>76</v>
      </c>
      <c r="C16" s="13" t="s">
        <v>133</v>
      </c>
      <c r="D16" s="7">
        <v>58234</v>
      </c>
      <c r="E16" s="20"/>
      <c r="F16" s="7">
        <v>64567.73</v>
      </c>
      <c r="G16" s="22"/>
      <c r="H16" s="7"/>
      <c r="I16" s="14">
        <f t="shared" si="9"/>
        <v>839380.49</v>
      </c>
      <c r="J16" s="14">
        <f t="shared" si="7"/>
        <v>69948.374166666661</v>
      </c>
      <c r="K16" s="14">
        <f t="shared" si="8"/>
        <v>11714.374166666661</v>
      </c>
    </row>
    <row r="17" spans="1:11" s="4" customFormat="1" ht="33.75" customHeight="1">
      <c r="A17" s="59"/>
      <c r="B17" s="26" t="s">
        <v>58</v>
      </c>
      <c r="C17" s="13" t="s">
        <v>132</v>
      </c>
      <c r="D17" s="7">
        <v>62212</v>
      </c>
      <c r="E17" s="20"/>
      <c r="F17" s="7">
        <v>64567.73</v>
      </c>
      <c r="G17" s="22"/>
      <c r="H17" s="7"/>
      <c r="I17" s="14">
        <f t="shared" si="9"/>
        <v>839380.49</v>
      </c>
      <c r="J17" s="14">
        <f t="shared" si="7"/>
        <v>69948.374166666661</v>
      </c>
      <c r="K17" s="14">
        <f t="shared" si="8"/>
        <v>7736.374166666661</v>
      </c>
    </row>
    <row r="18" spans="1:11" s="4" customFormat="1" ht="35.25" customHeight="1">
      <c r="A18" s="60"/>
      <c r="B18" s="26" t="s">
        <v>6</v>
      </c>
      <c r="C18" s="13" t="s">
        <v>136</v>
      </c>
      <c r="D18" s="7">
        <v>49424</v>
      </c>
      <c r="E18" s="20"/>
      <c r="F18" s="7">
        <v>50219.34</v>
      </c>
      <c r="G18" s="22"/>
      <c r="H18" s="7"/>
      <c r="I18" s="14">
        <f t="shared" si="9"/>
        <v>652851.41999999993</v>
      </c>
      <c r="J18" s="14">
        <f t="shared" si="7"/>
        <v>54404.284999999996</v>
      </c>
      <c r="K18" s="14">
        <f t="shared" si="8"/>
        <v>4980.2849999999962</v>
      </c>
    </row>
    <row r="19" spans="1:11" s="4" customFormat="1" ht="35.25" customHeight="1">
      <c r="A19" s="58" t="s">
        <v>113</v>
      </c>
      <c r="B19" s="28" t="s">
        <v>5</v>
      </c>
      <c r="C19" s="13" t="s">
        <v>137</v>
      </c>
      <c r="D19" s="14">
        <v>42445.08</v>
      </c>
      <c r="E19" s="20"/>
      <c r="F19" s="7">
        <v>38176.35</v>
      </c>
      <c r="G19" s="22">
        <v>20</v>
      </c>
      <c r="H19" s="7">
        <v>7273.3</v>
      </c>
      <c r="I19" s="14">
        <f>F19*13</f>
        <v>496292.55</v>
      </c>
      <c r="J19" s="14">
        <f t="shared" si="7"/>
        <v>41357.712500000001</v>
      </c>
      <c r="K19" s="14">
        <f t="shared" si="8"/>
        <v>-1087.3675000000003</v>
      </c>
    </row>
    <row r="20" spans="1:11" s="4" customFormat="1" ht="34.5" customHeight="1">
      <c r="A20" s="60"/>
      <c r="B20" s="28" t="s">
        <v>6</v>
      </c>
      <c r="C20" s="13" t="s">
        <v>138</v>
      </c>
      <c r="D20" s="14">
        <v>37414.589999999997</v>
      </c>
      <c r="E20" s="20"/>
      <c r="F20" s="7">
        <v>28181.08</v>
      </c>
      <c r="G20" s="22"/>
      <c r="H20" s="7"/>
      <c r="I20" s="14">
        <f t="shared" si="9"/>
        <v>366354.04000000004</v>
      </c>
      <c r="J20" s="14">
        <f t="shared" si="7"/>
        <v>30529.503333333338</v>
      </c>
      <c r="K20" s="14">
        <f t="shared" si="8"/>
        <v>-6885.0866666666589</v>
      </c>
    </row>
    <row r="21" spans="1:11" s="4" customFormat="1" ht="30" customHeight="1">
      <c r="A21" s="55" t="s">
        <v>114</v>
      </c>
      <c r="B21" s="28" t="s">
        <v>5</v>
      </c>
      <c r="C21" s="13" t="s">
        <v>162</v>
      </c>
      <c r="D21" s="14">
        <v>46459.42</v>
      </c>
      <c r="E21" s="20" t="s">
        <v>163</v>
      </c>
      <c r="F21" s="7"/>
      <c r="G21" s="22"/>
      <c r="H21" s="7"/>
      <c r="I21" s="14"/>
      <c r="J21" s="14"/>
      <c r="K21" s="14"/>
    </row>
    <row r="22" spans="1:11" s="4" customFormat="1" ht="29.25" customHeight="1">
      <c r="A22" s="56"/>
      <c r="B22" s="45" t="s">
        <v>5</v>
      </c>
      <c r="C22" s="13" t="s">
        <v>37</v>
      </c>
      <c r="D22" s="7">
        <v>39652.89</v>
      </c>
      <c r="E22" s="20" t="s">
        <v>156</v>
      </c>
      <c r="F22" s="7">
        <v>34585.42</v>
      </c>
      <c r="G22" s="22"/>
      <c r="H22" s="7"/>
      <c r="I22" s="14">
        <f t="shared" si="9"/>
        <v>449610.45999999996</v>
      </c>
      <c r="J22" s="14">
        <f t="shared" si="7"/>
        <v>37467.53833333333</v>
      </c>
      <c r="K22" s="14">
        <f t="shared" si="8"/>
        <v>-2185.3516666666692</v>
      </c>
    </row>
    <row r="23" spans="1:11" s="4" customFormat="1" ht="32.25" customHeight="1">
      <c r="A23" s="56"/>
      <c r="B23" s="45" t="s">
        <v>158</v>
      </c>
      <c r="C23" s="13" t="s">
        <v>37</v>
      </c>
      <c r="D23" s="7">
        <v>37615.49</v>
      </c>
      <c r="E23" s="20" t="s">
        <v>160</v>
      </c>
      <c r="F23" s="7"/>
      <c r="G23" s="22"/>
      <c r="H23" s="7"/>
      <c r="I23" s="14"/>
      <c r="J23" s="14"/>
      <c r="K23" s="14"/>
    </row>
    <row r="24" spans="1:11" s="4" customFormat="1" ht="33.75" customHeight="1">
      <c r="A24" s="57"/>
      <c r="B24" s="26" t="s">
        <v>23</v>
      </c>
      <c r="C24" s="13" t="s">
        <v>38</v>
      </c>
      <c r="D24" s="7">
        <v>36314.19</v>
      </c>
      <c r="E24" s="20"/>
      <c r="F24" s="7">
        <v>31055.32</v>
      </c>
      <c r="G24" s="22"/>
      <c r="H24" s="7"/>
      <c r="I24" s="14">
        <f t="shared" si="9"/>
        <v>403719.16</v>
      </c>
      <c r="J24" s="14">
        <f t="shared" si="7"/>
        <v>33643.263333333329</v>
      </c>
      <c r="K24" s="14">
        <f t="shared" si="8"/>
        <v>-2670.9266666666736</v>
      </c>
    </row>
    <row r="25" spans="1:11" s="4" customFormat="1" ht="30.75" customHeight="1">
      <c r="A25" s="55" t="s">
        <v>115</v>
      </c>
      <c r="B25" s="26" t="s">
        <v>5</v>
      </c>
      <c r="C25" s="13" t="s">
        <v>9</v>
      </c>
      <c r="D25" s="7">
        <v>54849.79</v>
      </c>
      <c r="E25" s="20"/>
      <c r="F25" s="7">
        <v>45327</v>
      </c>
      <c r="G25" s="22">
        <v>10</v>
      </c>
      <c r="H25" s="7">
        <v>3639.9</v>
      </c>
      <c r="I25" s="14">
        <f>F25*13</f>
        <v>589251</v>
      </c>
      <c r="J25" s="14">
        <f t="shared" si="7"/>
        <v>49104.25</v>
      </c>
      <c r="K25" s="14">
        <f t="shared" si="8"/>
        <v>-5745.5400000000009</v>
      </c>
    </row>
    <row r="26" spans="1:11" s="4" customFormat="1" ht="33.75" customHeight="1">
      <c r="A26" s="56"/>
      <c r="B26" s="26" t="s">
        <v>6</v>
      </c>
      <c r="C26" s="13" t="s">
        <v>10</v>
      </c>
      <c r="D26" s="7">
        <v>43390.91</v>
      </c>
      <c r="E26" s="20"/>
      <c r="F26" s="7">
        <v>33723.29</v>
      </c>
      <c r="G26" s="22"/>
      <c r="H26" s="7"/>
      <c r="I26" s="14">
        <f t="shared" si="9"/>
        <v>438402.77</v>
      </c>
      <c r="J26" s="14">
        <f t="shared" si="7"/>
        <v>36533.564166666671</v>
      </c>
      <c r="K26" s="14">
        <f t="shared" si="8"/>
        <v>-6857.3458333333328</v>
      </c>
    </row>
    <row r="27" spans="1:11" s="4" customFormat="1" ht="35.25" customHeight="1">
      <c r="A27" s="58" t="s">
        <v>116</v>
      </c>
      <c r="B27" s="31" t="s">
        <v>5</v>
      </c>
      <c r="C27" s="13" t="s">
        <v>54</v>
      </c>
      <c r="D27" s="7">
        <v>76060.259999999995</v>
      </c>
      <c r="E27" s="20" t="s">
        <v>55</v>
      </c>
      <c r="F27" s="7">
        <v>56824.43</v>
      </c>
      <c r="G27" s="22">
        <v>25</v>
      </c>
      <c r="H27" s="7">
        <v>7285.18</v>
      </c>
      <c r="I27" s="14">
        <f>F27*13</f>
        <v>738717.59</v>
      </c>
      <c r="J27" s="14">
        <f t="shared" ref="J27:J28" si="10">I27/12</f>
        <v>61559.799166666664</v>
      </c>
      <c r="K27" s="14">
        <f t="shared" ref="K27:K28" si="11">J27-D27</f>
        <v>-14500.460833333331</v>
      </c>
    </row>
    <row r="28" spans="1:11" s="4" customFormat="1" ht="35.25" customHeight="1">
      <c r="A28" s="59"/>
      <c r="B28" s="31" t="s">
        <v>5</v>
      </c>
      <c r="C28" s="13" t="s">
        <v>56</v>
      </c>
      <c r="D28" s="7">
        <v>58247.82</v>
      </c>
      <c r="E28" s="20" t="s">
        <v>57</v>
      </c>
      <c r="F28" s="7">
        <v>56824.44</v>
      </c>
      <c r="G28" s="22">
        <v>20</v>
      </c>
      <c r="H28" s="7">
        <v>5738.1</v>
      </c>
      <c r="I28" s="14">
        <f>F28*13</f>
        <v>738717.72</v>
      </c>
      <c r="J28" s="14">
        <f t="shared" si="10"/>
        <v>61559.81</v>
      </c>
      <c r="K28" s="14">
        <f t="shared" si="11"/>
        <v>3311.989999999998</v>
      </c>
    </row>
    <row r="29" spans="1:11" s="4" customFormat="1" ht="37.5" customHeight="1">
      <c r="A29" s="59"/>
      <c r="B29" s="31" t="s">
        <v>58</v>
      </c>
      <c r="C29" s="13" t="s">
        <v>59</v>
      </c>
      <c r="D29" s="7">
        <v>62607.41</v>
      </c>
      <c r="E29" s="20"/>
      <c r="F29" s="7">
        <v>56911.87</v>
      </c>
      <c r="G29" s="22"/>
      <c r="H29" s="7"/>
      <c r="I29" s="14">
        <f t="shared" si="9"/>
        <v>739854.31</v>
      </c>
      <c r="J29" s="14">
        <f t="shared" si="7"/>
        <v>61654.52583333334</v>
      </c>
      <c r="K29" s="14">
        <f t="shared" si="8"/>
        <v>-952.88416666666308</v>
      </c>
    </row>
    <row r="30" spans="1:11" s="4" customFormat="1" ht="39.75" customHeight="1">
      <c r="A30" s="59"/>
      <c r="B30" s="31" t="s">
        <v>6</v>
      </c>
      <c r="C30" s="13" t="s">
        <v>60</v>
      </c>
      <c r="D30" s="7">
        <v>50128.160000000003</v>
      </c>
      <c r="E30" s="20" t="s">
        <v>61</v>
      </c>
      <c r="F30" s="7">
        <v>50128.160000000003</v>
      </c>
      <c r="G30" s="22"/>
      <c r="H30" s="7"/>
      <c r="I30" s="14">
        <f t="shared" ref="I30:I31" si="12">F30*13</f>
        <v>651666.08000000007</v>
      </c>
      <c r="J30" s="14">
        <f t="shared" ref="J30:J31" si="13">I30/12</f>
        <v>54305.506666666675</v>
      </c>
      <c r="K30" s="14">
        <f t="shared" ref="K30:K31" si="14">J30-D30</f>
        <v>4177.3466666666718</v>
      </c>
    </row>
    <row r="31" spans="1:11" s="4" customFormat="1" ht="33.75" customHeight="1">
      <c r="A31" s="59"/>
      <c r="B31" s="31" t="s">
        <v>6</v>
      </c>
      <c r="C31" s="13" t="s">
        <v>62</v>
      </c>
      <c r="D31" s="7">
        <v>58045.97</v>
      </c>
      <c r="E31" s="20" t="s">
        <v>63</v>
      </c>
      <c r="F31" s="7">
        <v>58045.97</v>
      </c>
      <c r="G31" s="22"/>
      <c r="H31" s="7"/>
      <c r="I31" s="14">
        <f t="shared" si="12"/>
        <v>754597.61</v>
      </c>
      <c r="J31" s="14">
        <f t="shared" si="13"/>
        <v>62883.134166666663</v>
      </c>
      <c r="K31" s="14">
        <f t="shared" si="14"/>
        <v>4837.1641666666619</v>
      </c>
    </row>
    <row r="32" spans="1:11" s="4" customFormat="1" ht="41.25" customHeight="1">
      <c r="A32" s="60"/>
      <c r="B32" s="31" t="s">
        <v>6</v>
      </c>
      <c r="C32" s="13" t="s">
        <v>64</v>
      </c>
      <c r="D32" s="7">
        <v>40002.1</v>
      </c>
      <c r="E32" s="20" t="s">
        <v>65</v>
      </c>
      <c r="F32" s="7">
        <v>44264.78</v>
      </c>
      <c r="G32" s="22"/>
      <c r="H32" s="7"/>
      <c r="I32" s="14">
        <f>F32*0.3</f>
        <v>13279.433999999999</v>
      </c>
      <c r="J32" s="14">
        <f>I32/0.3</f>
        <v>44264.78</v>
      </c>
      <c r="K32" s="14">
        <f t="shared" si="8"/>
        <v>4262.68</v>
      </c>
    </row>
    <row r="33" spans="1:11" s="4" customFormat="1" ht="30">
      <c r="A33" s="61" t="s">
        <v>117</v>
      </c>
      <c r="B33" s="13" t="s">
        <v>5</v>
      </c>
      <c r="C33" s="13" t="s">
        <v>42</v>
      </c>
      <c r="D33" s="15">
        <v>51253.81</v>
      </c>
      <c r="E33" s="20"/>
      <c r="F33" s="7">
        <v>41271.660000000003</v>
      </c>
      <c r="G33" s="22">
        <v>20</v>
      </c>
      <c r="H33" s="7">
        <v>6862.9</v>
      </c>
      <c r="I33" s="14">
        <f>F33*13</f>
        <v>536531.58000000007</v>
      </c>
      <c r="J33" s="14">
        <f t="shared" si="7"/>
        <v>44710.965000000004</v>
      </c>
      <c r="K33" s="14">
        <f t="shared" si="8"/>
        <v>-6542.8449999999939</v>
      </c>
    </row>
    <row r="34" spans="1:11" s="4" customFormat="1" ht="35.25" customHeight="1">
      <c r="A34" s="70"/>
      <c r="B34" s="13" t="s">
        <v>6</v>
      </c>
      <c r="C34" s="13" t="s">
        <v>43</v>
      </c>
      <c r="D34" s="15">
        <v>38053.49</v>
      </c>
      <c r="E34" s="20"/>
      <c r="F34" s="7">
        <v>25588.43</v>
      </c>
      <c r="G34" s="22"/>
      <c r="H34" s="7"/>
      <c r="I34" s="14">
        <f t="shared" si="9"/>
        <v>332649.59000000003</v>
      </c>
      <c r="J34" s="14">
        <f t="shared" si="7"/>
        <v>27720.799166666668</v>
      </c>
      <c r="K34" s="14">
        <f t="shared" si="8"/>
        <v>-10332.69083333333</v>
      </c>
    </row>
    <row r="35" spans="1:11" s="4" customFormat="1" ht="30">
      <c r="A35" s="58" t="s">
        <v>118</v>
      </c>
      <c r="B35" s="16" t="s">
        <v>5</v>
      </c>
      <c r="C35" s="18" t="s">
        <v>25</v>
      </c>
      <c r="D35" s="17">
        <v>55298.03</v>
      </c>
      <c r="E35" s="38"/>
      <c r="F35" s="7">
        <v>44388.76</v>
      </c>
      <c r="G35" s="22">
        <v>20</v>
      </c>
      <c r="H35" s="7">
        <v>6666.8</v>
      </c>
      <c r="I35" s="14">
        <f>F35*13</f>
        <v>577053.88</v>
      </c>
      <c r="J35" s="14">
        <f t="shared" si="7"/>
        <v>48087.823333333334</v>
      </c>
      <c r="K35" s="14">
        <f t="shared" si="8"/>
        <v>-7210.2066666666651</v>
      </c>
    </row>
    <row r="36" spans="1:11" s="4" customFormat="1" ht="30">
      <c r="A36" s="59"/>
      <c r="B36" s="26" t="s">
        <v>26</v>
      </c>
      <c r="C36" s="13" t="s">
        <v>27</v>
      </c>
      <c r="D36" s="7">
        <v>49913.85</v>
      </c>
      <c r="E36" s="20" t="s">
        <v>28</v>
      </c>
      <c r="F36" s="7">
        <v>44388.76</v>
      </c>
      <c r="G36" s="22"/>
      <c r="H36" s="7"/>
      <c r="I36" s="14">
        <f t="shared" ref="I36:I37" si="15">F36*13</f>
        <v>577053.88</v>
      </c>
      <c r="J36" s="14">
        <f t="shared" ref="J36:J37" si="16">I36/12</f>
        <v>48087.823333333334</v>
      </c>
      <c r="K36" s="14">
        <f t="shared" ref="K36:K37" si="17">J36-D36</f>
        <v>-1826.0266666666648</v>
      </c>
    </row>
    <row r="37" spans="1:11" s="4" customFormat="1" ht="30">
      <c r="A37" s="59"/>
      <c r="B37" s="26" t="s">
        <v>29</v>
      </c>
      <c r="C37" s="13" t="s">
        <v>30</v>
      </c>
      <c r="D37" s="7">
        <f>56428.16/2</f>
        <v>28214.080000000002</v>
      </c>
      <c r="E37" s="20" t="s">
        <v>153</v>
      </c>
      <c r="F37" s="7">
        <v>41109.72</v>
      </c>
      <c r="G37" s="22"/>
      <c r="H37" s="7"/>
      <c r="I37" s="14">
        <f t="shared" si="15"/>
        <v>534426.36</v>
      </c>
      <c r="J37" s="14">
        <f t="shared" si="16"/>
        <v>44535.53</v>
      </c>
      <c r="K37" s="14">
        <f t="shared" si="17"/>
        <v>16321.449999999997</v>
      </c>
    </row>
    <row r="38" spans="1:11" s="4" customFormat="1">
      <c r="A38" s="59"/>
      <c r="B38" s="26" t="s">
        <v>32</v>
      </c>
      <c r="C38" s="13" t="s">
        <v>33</v>
      </c>
      <c r="D38" s="7">
        <v>44154.51</v>
      </c>
      <c r="E38" s="20" t="s">
        <v>34</v>
      </c>
      <c r="F38" s="7">
        <v>44154.51</v>
      </c>
      <c r="G38" s="22"/>
      <c r="H38" s="7"/>
      <c r="I38" s="14">
        <f t="shared" ref="I38:I39" si="18">F38*13</f>
        <v>574008.63</v>
      </c>
      <c r="J38" s="14">
        <f t="shared" ref="J38:J39" si="19">I38/12</f>
        <v>47834.052499999998</v>
      </c>
      <c r="K38" s="14">
        <f t="shared" ref="K38:K39" si="20">J38-D38</f>
        <v>3679.5424999999959</v>
      </c>
    </row>
    <row r="39" spans="1:11" s="4" customFormat="1" ht="30">
      <c r="A39" s="60"/>
      <c r="B39" s="26" t="s">
        <v>6</v>
      </c>
      <c r="C39" s="13" t="s">
        <v>35</v>
      </c>
      <c r="D39" s="7">
        <v>50934.239999999998</v>
      </c>
      <c r="E39" s="20" t="s">
        <v>36</v>
      </c>
      <c r="F39" s="7">
        <v>31974.23</v>
      </c>
      <c r="G39" s="22"/>
      <c r="H39" s="7"/>
      <c r="I39" s="14">
        <f t="shared" si="18"/>
        <v>415664.99</v>
      </c>
      <c r="J39" s="14">
        <f t="shared" si="19"/>
        <v>34638.749166666668</v>
      </c>
      <c r="K39" s="14">
        <f t="shared" si="20"/>
        <v>-16295.49083333333</v>
      </c>
    </row>
    <row r="40" spans="1:11" s="4" customFormat="1" ht="30">
      <c r="A40" s="58" t="s">
        <v>119</v>
      </c>
      <c r="B40" s="16" t="s">
        <v>5</v>
      </c>
      <c r="C40" s="13" t="s">
        <v>67</v>
      </c>
      <c r="D40" s="7">
        <v>47966.71</v>
      </c>
      <c r="E40" s="20"/>
      <c r="F40" s="7">
        <v>41838.800000000003</v>
      </c>
      <c r="G40" s="22">
        <v>10</v>
      </c>
      <c r="H40" s="7">
        <v>3872</v>
      </c>
      <c r="I40" s="14">
        <f>F40*13</f>
        <v>543904.4</v>
      </c>
      <c r="J40" s="14">
        <f t="shared" si="7"/>
        <v>45325.366666666669</v>
      </c>
      <c r="K40" s="14">
        <f t="shared" si="8"/>
        <v>-2641.3433333333305</v>
      </c>
    </row>
    <row r="41" spans="1:11" s="4" customFormat="1" ht="30" customHeight="1">
      <c r="A41" s="60"/>
      <c r="B41" s="13" t="s">
        <v>6</v>
      </c>
      <c r="C41" s="13" t="s">
        <v>68</v>
      </c>
      <c r="D41" s="7">
        <v>44478.39</v>
      </c>
      <c r="E41" s="20"/>
      <c r="F41" s="7">
        <v>30884.639999999999</v>
      </c>
      <c r="G41" s="22"/>
      <c r="H41" s="7"/>
      <c r="I41" s="14">
        <f t="shared" si="9"/>
        <v>401500.32</v>
      </c>
      <c r="J41" s="14">
        <f t="shared" si="7"/>
        <v>33458.36</v>
      </c>
      <c r="K41" s="14">
        <f t="shared" si="8"/>
        <v>-11020.029999999999</v>
      </c>
    </row>
    <row r="42" spans="1:11" s="4" customFormat="1" ht="30">
      <c r="A42" s="58" t="s">
        <v>120</v>
      </c>
      <c r="B42" s="26" t="s">
        <v>5</v>
      </c>
      <c r="C42" s="13" t="s">
        <v>12</v>
      </c>
      <c r="D42" s="7">
        <v>51786.54</v>
      </c>
      <c r="E42" s="20"/>
      <c r="F42" s="7">
        <v>45688.74</v>
      </c>
      <c r="G42" s="22" t="s">
        <v>91</v>
      </c>
      <c r="H42" s="7">
        <v>8842.98</v>
      </c>
      <c r="I42" s="14">
        <f>F42*13+35371.92</f>
        <v>629325.54</v>
      </c>
      <c r="J42" s="14">
        <f t="shared" si="7"/>
        <v>52443.795000000006</v>
      </c>
      <c r="K42" s="14">
        <f t="shared" si="8"/>
        <v>657.25500000000466</v>
      </c>
    </row>
    <row r="43" spans="1:11" s="4" customFormat="1" ht="30">
      <c r="A43" s="59"/>
      <c r="B43" s="26" t="s">
        <v>6</v>
      </c>
      <c r="C43" s="13" t="s">
        <v>13</v>
      </c>
      <c r="D43" s="7">
        <v>45988.41</v>
      </c>
      <c r="E43" s="20" t="s">
        <v>14</v>
      </c>
      <c r="F43" s="7">
        <v>32910.639999999999</v>
      </c>
      <c r="G43" s="22"/>
      <c r="H43" s="7"/>
      <c r="I43" s="14">
        <f t="shared" si="9"/>
        <v>427838.32</v>
      </c>
      <c r="J43" s="14">
        <f t="shared" si="7"/>
        <v>35653.193333333336</v>
      </c>
      <c r="K43" s="14">
        <f t="shared" si="8"/>
        <v>-10335.216666666667</v>
      </c>
    </row>
    <row r="44" spans="1:11" s="4" customFormat="1" ht="30">
      <c r="A44" s="60"/>
      <c r="B44" s="26" t="s">
        <v>6</v>
      </c>
      <c r="C44" s="13" t="s">
        <v>15</v>
      </c>
      <c r="D44" s="7">
        <v>45772.27</v>
      </c>
      <c r="E44" s="20" t="s">
        <v>16</v>
      </c>
      <c r="F44" s="7">
        <v>32910.639999999999</v>
      </c>
      <c r="G44" s="22"/>
      <c r="H44" s="7"/>
      <c r="I44" s="14">
        <f t="shared" si="9"/>
        <v>427838.32</v>
      </c>
      <c r="J44" s="14">
        <f t="shared" si="7"/>
        <v>35653.193333333336</v>
      </c>
      <c r="K44" s="14">
        <f t="shared" si="8"/>
        <v>-10119.07666666666</v>
      </c>
    </row>
    <row r="45" spans="1:11" ht="31.5">
      <c r="A45" s="55" t="s">
        <v>121</v>
      </c>
      <c r="B45" s="16" t="s">
        <v>5</v>
      </c>
      <c r="C45" s="41" t="s">
        <v>139</v>
      </c>
      <c r="D45" s="7">
        <v>55476.05</v>
      </c>
      <c r="E45" s="20"/>
      <c r="F45" s="7">
        <v>45315.65</v>
      </c>
      <c r="G45" s="22">
        <v>20</v>
      </c>
      <c r="H45" s="7">
        <v>7274.5</v>
      </c>
      <c r="I45" s="14">
        <f>F45*13</f>
        <v>589103.45000000007</v>
      </c>
      <c r="J45" s="14">
        <f t="shared" si="7"/>
        <v>49091.95416666667</v>
      </c>
      <c r="K45" s="14">
        <f t="shared" si="8"/>
        <v>-6384.0958333333328</v>
      </c>
    </row>
    <row r="46" spans="1:11" s="4" customFormat="1" ht="31.5">
      <c r="A46" s="56"/>
      <c r="B46" s="26" t="s">
        <v>26</v>
      </c>
      <c r="C46" s="12" t="s">
        <v>97</v>
      </c>
      <c r="D46" s="7">
        <v>45516.47</v>
      </c>
      <c r="E46" s="20" t="s">
        <v>154</v>
      </c>
      <c r="F46" s="7">
        <v>40042.559999999998</v>
      </c>
      <c r="G46" s="22"/>
      <c r="H46" s="7"/>
      <c r="I46" s="14">
        <f t="shared" si="9"/>
        <v>520553.27999999997</v>
      </c>
      <c r="J46" s="14">
        <f t="shared" si="7"/>
        <v>43379.439999999995</v>
      </c>
      <c r="K46" s="14">
        <f t="shared" si="8"/>
        <v>-2137.0300000000061</v>
      </c>
    </row>
    <row r="47" spans="1:11" s="4" customFormat="1" ht="31.5">
      <c r="A47" s="57"/>
      <c r="B47" s="26" t="s">
        <v>6</v>
      </c>
      <c r="C47" s="41" t="s">
        <v>140</v>
      </c>
      <c r="D47" s="7">
        <v>38082.01</v>
      </c>
      <c r="E47" s="20"/>
      <c r="F47" s="7">
        <v>33451.19</v>
      </c>
      <c r="G47" s="22"/>
      <c r="H47" s="7"/>
      <c r="I47" s="14">
        <f t="shared" si="9"/>
        <v>434865.47000000003</v>
      </c>
      <c r="J47" s="14">
        <f t="shared" si="7"/>
        <v>36238.789166666669</v>
      </c>
      <c r="K47" s="14">
        <f t="shared" si="8"/>
        <v>-1843.2208333333328</v>
      </c>
    </row>
    <row r="48" spans="1:11" s="4" customFormat="1" ht="45">
      <c r="A48" s="25" t="s">
        <v>122</v>
      </c>
      <c r="B48" s="26" t="s">
        <v>5</v>
      </c>
      <c r="C48" s="13" t="s">
        <v>66</v>
      </c>
      <c r="D48" s="7">
        <v>40915.81</v>
      </c>
      <c r="E48" s="20"/>
      <c r="F48" s="7">
        <v>34593.32</v>
      </c>
      <c r="G48" s="22">
        <v>10</v>
      </c>
      <c r="H48" s="7">
        <v>3553.9</v>
      </c>
      <c r="I48" s="14">
        <f>F48*13</f>
        <v>449713.16</v>
      </c>
      <c r="J48" s="14">
        <f t="shared" si="7"/>
        <v>37476.096666666665</v>
      </c>
      <c r="K48" s="14">
        <f t="shared" si="8"/>
        <v>-3439.7133333333331</v>
      </c>
    </row>
    <row r="49" spans="1:11" ht="31.5">
      <c r="A49" s="55" t="s">
        <v>123</v>
      </c>
      <c r="B49" s="26" t="s">
        <v>5</v>
      </c>
      <c r="C49" s="41" t="s">
        <v>141</v>
      </c>
      <c r="D49" s="7">
        <v>54912.03</v>
      </c>
      <c r="E49" s="20"/>
      <c r="F49" s="7">
        <v>45850.95</v>
      </c>
      <c r="G49" s="22">
        <v>20</v>
      </c>
      <c r="H49" s="7">
        <v>5120.8999999999996</v>
      </c>
      <c r="I49" s="14">
        <f t="shared" si="9"/>
        <v>596062.35</v>
      </c>
      <c r="J49" s="14">
        <f t="shared" si="7"/>
        <v>49671.862499999996</v>
      </c>
      <c r="K49" s="14">
        <f t="shared" si="8"/>
        <v>-5240.1675000000032</v>
      </c>
    </row>
    <row r="50" spans="1:11" s="4" customFormat="1" ht="45.75" customHeight="1">
      <c r="A50" s="57"/>
      <c r="B50" s="26" t="s">
        <v>6</v>
      </c>
      <c r="C50" s="41" t="s">
        <v>142</v>
      </c>
      <c r="D50" s="7">
        <v>41530.28</v>
      </c>
      <c r="E50" s="20"/>
      <c r="F50" s="7">
        <v>33165.519999999997</v>
      </c>
      <c r="G50" s="22"/>
      <c r="H50" s="7"/>
      <c r="I50" s="14">
        <f t="shared" si="9"/>
        <v>431151.75999999995</v>
      </c>
      <c r="J50" s="14">
        <f t="shared" si="7"/>
        <v>35929.313333333332</v>
      </c>
      <c r="K50" s="14">
        <f t="shared" si="8"/>
        <v>-5600.9666666666672</v>
      </c>
    </row>
    <row r="51" spans="1:11" ht="30">
      <c r="A51" s="55" t="s">
        <v>124</v>
      </c>
      <c r="B51" s="26" t="s">
        <v>5</v>
      </c>
      <c r="C51" s="13" t="s">
        <v>17</v>
      </c>
      <c r="D51" s="7">
        <v>54177</v>
      </c>
      <c r="E51" s="20" t="s">
        <v>155</v>
      </c>
      <c r="F51" s="7">
        <v>57210.13</v>
      </c>
      <c r="G51" s="22">
        <v>10</v>
      </c>
      <c r="H51" s="7"/>
      <c r="I51" s="14">
        <f t="shared" si="9"/>
        <v>743731.69</v>
      </c>
      <c r="J51" s="14">
        <f t="shared" si="7"/>
        <v>61977.640833333331</v>
      </c>
      <c r="K51" s="14">
        <f t="shared" si="8"/>
        <v>7800.6408333333311</v>
      </c>
    </row>
    <row r="52" spans="1:11" s="4" customFormat="1" ht="30">
      <c r="A52" s="56"/>
      <c r="B52" s="26" t="s">
        <v>5</v>
      </c>
      <c r="C52" s="13" t="s">
        <v>19</v>
      </c>
      <c r="D52" s="7">
        <v>65335</v>
      </c>
      <c r="E52" s="20" t="s">
        <v>156</v>
      </c>
      <c r="F52" s="7">
        <v>57210.13</v>
      </c>
      <c r="G52" s="22"/>
      <c r="H52" s="7"/>
      <c r="I52" s="14">
        <f t="shared" si="9"/>
        <v>743731.69</v>
      </c>
      <c r="J52" s="14">
        <f t="shared" si="7"/>
        <v>61977.640833333331</v>
      </c>
      <c r="K52" s="14">
        <f t="shared" si="8"/>
        <v>-3357.3591666666689</v>
      </c>
    </row>
    <row r="53" spans="1:11" s="4" customFormat="1" ht="30">
      <c r="A53" s="56"/>
      <c r="B53" s="26" t="s">
        <v>76</v>
      </c>
      <c r="C53" s="13" t="s">
        <v>21</v>
      </c>
      <c r="D53" s="7">
        <v>57300</v>
      </c>
      <c r="E53" s="20"/>
      <c r="F53" s="7">
        <v>57298.16</v>
      </c>
      <c r="G53" s="22"/>
      <c r="H53" s="7"/>
      <c r="I53" s="14">
        <f t="shared" si="9"/>
        <v>744876.08000000007</v>
      </c>
      <c r="J53" s="14">
        <f t="shared" si="7"/>
        <v>62073.006666666675</v>
      </c>
      <c r="K53" s="14">
        <f t="shared" si="8"/>
        <v>4773.0066666666753</v>
      </c>
    </row>
    <row r="54" spans="1:11" s="4" customFormat="1" ht="30">
      <c r="A54" s="56"/>
      <c r="B54" s="31" t="s">
        <v>58</v>
      </c>
      <c r="C54" s="13" t="s">
        <v>22</v>
      </c>
      <c r="D54" s="7">
        <v>53708</v>
      </c>
      <c r="E54" s="20"/>
      <c r="F54" s="7">
        <v>57298.16</v>
      </c>
      <c r="G54" s="22"/>
      <c r="H54" s="7"/>
      <c r="I54" s="14">
        <f t="shared" si="9"/>
        <v>744876.08000000007</v>
      </c>
      <c r="J54" s="14">
        <f t="shared" si="7"/>
        <v>62073.006666666675</v>
      </c>
      <c r="K54" s="14">
        <f t="shared" si="8"/>
        <v>8365.0066666666753</v>
      </c>
    </row>
    <row r="55" spans="1:11" s="4" customFormat="1" ht="30">
      <c r="A55" s="57"/>
      <c r="B55" s="26" t="s">
        <v>23</v>
      </c>
      <c r="C55" s="13" t="s">
        <v>24</v>
      </c>
      <c r="D55" s="7">
        <v>54128</v>
      </c>
      <c r="E55" s="20"/>
      <c r="F55" s="7">
        <v>44565.23</v>
      </c>
      <c r="G55" s="22"/>
      <c r="H55" s="7"/>
      <c r="I55" s="14">
        <f t="shared" si="9"/>
        <v>579347.99</v>
      </c>
      <c r="J55" s="14">
        <f t="shared" si="7"/>
        <v>48278.999166666668</v>
      </c>
      <c r="K55" s="14">
        <f t="shared" si="8"/>
        <v>-5849.0008333333317</v>
      </c>
    </row>
    <row r="56" spans="1:11" ht="30">
      <c r="A56" s="58" t="s">
        <v>125</v>
      </c>
      <c r="B56" s="26" t="s">
        <v>5</v>
      </c>
      <c r="C56" s="13" t="s">
        <v>77</v>
      </c>
      <c r="D56" s="7">
        <v>46037.85</v>
      </c>
      <c r="E56" s="20" t="s">
        <v>78</v>
      </c>
      <c r="F56" s="7">
        <v>42378.41</v>
      </c>
      <c r="G56" s="22"/>
      <c r="H56" s="7"/>
      <c r="I56" s="14">
        <f t="shared" si="9"/>
        <v>550919.33000000007</v>
      </c>
      <c r="J56" s="14">
        <f t="shared" si="7"/>
        <v>45909.944166666675</v>
      </c>
      <c r="K56" s="14">
        <f t="shared" si="8"/>
        <v>-127.90583333332324</v>
      </c>
    </row>
    <row r="57" spans="1:11" s="4" customFormat="1" ht="30">
      <c r="A57" s="59"/>
      <c r="B57" s="45" t="s">
        <v>26</v>
      </c>
      <c r="C57" s="13" t="s">
        <v>79</v>
      </c>
      <c r="D57" s="7">
        <v>24266.17</v>
      </c>
      <c r="E57" s="20" t="s">
        <v>164</v>
      </c>
      <c r="F57" s="7"/>
      <c r="G57" s="22"/>
      <c r="H57" s="7"/>
      <c r="I57" s="14"/>
      <c r="J57" s="14"/>
      <c r="K57" s="14"/>
    </row>
    <row r="58" spans="1:11" s="4" customFormat="1" ht="30">
      <c r="A58" s="59"/>
      <c r="B58" s="26" t="s">
        <v>5</v>
      </c>
      <c r="C58" s="13" t="s">
        <v>79</v>
      </c>
      <c r="D58" s="7">
        <v>40762.81</v>
      </c>
      <c r="E58" s="20" t="s">
        <v>80</v>
      </c>
      <c r="F58" s="7">
        <v>42378.41</v>
      </c>
      <c r="G58" s="22"/>
      <c r="H58" s="7"/>
      <c r="I58" s="14">
        <f t="shared" si="9"/>
        <v>550919.33000000007</v>
      </c>
      <c r="J58" s="14">
        <f t="shared" si="7"/>
        <v>45909.944166666675</v>
      </c>
      <c r="K58" s="14">
        <f t="shared" si="8"/>
        <v>5147.1341666666776</v>
      </c>
    </row>
    <row r="59" spans="1:11" s="4" customFormat="1" ht="30">
      <c r="A59" s="60"/>
      <c r="B59" s="29" t="s">
        <v>6</v>
      </c>
      <c r="C59" s="42" t="s">
        <v>81</v>
      </c>
      <c r="D59" s="19">
        <v>40675.03</v>
      </c>
      <c r="E59" s="20"/>
      <c r="F59" s="7">
        <v>31282.97</v>
      </c>
      <c r="G59" s="22"/>
      <c r="H59" s="7"/>
      <c r="I59" s="14">
        <f t="shared" si="9"/>
        <v>406678.61</v>
      </c>
      <c r="J59" s="14">
        <f t="shared" si="7"/>
        <v>33889.884166666663</v>
      </c>
      <c r="K59" s="14">
        <f t="shared" si="8"/>
        <v>-6785.1458333333358</v>
      </c>
    </row>
    <row r="60" spans="1:11" s="2" customFormat="1" ht="30">
      <c r="A60" s="61" t="s">
        <v>126</v>
      </c>
      <c r="B60" s="13" t="s">
        <v>5</v>
      </c>
      <c r="C60" s="13" t="s">
        <v>52</v>
      </c>
      <c r="D60" s="15">
        <v>40860</v>
      </c>
      <c r="E60" s="39"/>
      <c r="F60" s="7">
        <v>36323.870000000003</v>
      </c>
      <c r="G60" s="22">
        <v>10</v>
      </c>
      <c r="H60" s="7">
        <v>3032.8</v>
      </c>
      <c r="I60" s="14">
        <f>F60*13</f>
        <v>472210.31000000006</v>
      </c>
      <c r="J60" s="14">
        <f t="shared" si="7"/>
        <v>39350.859166666669</v>
      </c>
      <c r="K60" s="14">
        <f t="shared" si="8"/>
        <v>-1509.1408333333311</v>
      </c>
    </row>
    <row r="61" spans="1:11" s="4" customFormat="1" ht="38.25" customHeight="1">
      <c r="A61" s="60"/>
      <c r="B61" s="16" t="s">
        <v>6</v>
      </c>
      <c r="C61" s="18" t="s">
        <v>53</v>
      </c>
      <c r="D61" s="17">
        <v>37950</v>
      </c>
      <c r="E61" s="20"/>
      <c r="F61" s="7">
        <v>26274.27</v>
      </c>
      <c r="G61" s="22"/>
      <c r="H61" s="7"/>
      <c r="I61" s="14">
        <f t="shared" si="9"/>
        <v>341565.51</v>
      </c>
      <c r="J61" s="14">
        <f t="shared" si="7"/>
        <v>28463.7925</v>
      </c>
      <c r="K61" s="14">
        <f t="shared" si="8"/>
        <v>-9486.2075000000004</v>
      </c>
    </row>
    <row r="62" spans="1:11" ht="30">
      <c r="A62" s="58" t="s">
        <v>127</v>
      </c>
      <c r="B62" s="26" t="s">
        <v>5</v>
      </c>
      <c r="C62" s="13" t="s">
        <v>143</v>
      </c>
      <c r="D62" s="7">
        <v>52017</v>
      </c>
      <c r="E62" s="20" t="s">
        <v>50</v>
      </c>
      <c r="F62" s="7">
        <v>33103.32</v>
      </c>
      <c r="G62" s="22">
        <v>40</v>
      </c>
      <c r="H62" s="7"/>
      <c r="I62" s="14">
        <f t="shared" si="9"/>
        <v>430343.16</v>
      </c>
      <c r="J62" s="14">
        <f t="shared" si="7"/>
        <v>35861.93</v>
      </c>
      <c r="K62" s="14">
        <f t="shared" si="8"/>
        <v>-16155.07</v>
      </c>
    </row>
    <row r="63" spans="1:11" s="4" customFormat="1" ht="38.25" customHeight="1">
      <c r="A63" s="60"/>
      <c r="B63" s="26" t="s">
        <v>5</v>
      </c>
      <c r="C63" s="13" t="s">
        <v>147</v>
      </c>
      <c r="D63" s="7">
        <v>49894</v>
      </c>
      <c r="E63" s="20" t="s">
        <v>51</v>
      </c>
      <c r="F63" s="7">
        <v>30967.62</v>
      </c>
      <c r="G63" s="22" t="s">
        <v>90</v>
      </c>
      <c r="H63" s="7">
        <v>19467.8</v>
      </c>
      <c r="I63" s="14">
        <f>F63*13</f>
        <v>402579.06</v>
      </c>
      <c r="J63" s="14">
        <f t="shared" si="7"/>
        <v>33548.254999999997</v>
      </c>
      <c r="K63" s="14">
        <f t="shared" si="8"/>
        <v>-16345.745000000003</v>
      </c>
    </row>
    <row r="64" spans="1:11" ht="30">
      <c r="A64" s="58" t="s">
        <v>128</v>
      </c>
      <c r="B64" s="26" t="s">
        <v>5</v>
      </c>
      <c r="C64" s="13" t="s">
        <v>144</v>
      </c>
      <c r="D64" s="7">
        <v>66938</v>
      </c>
      <c r="E64" s="20"/>
      <c r="F64" s="7">
        <v>48773.46</v>
      </c>
      <c r="G64" s="22">
        <v>35</v>
      </c>
      <c r="H64" s="7">
        <v>12643.37</v>
      </c>
      <c r="I64" s="14">
        <f>F64*13</f>
        <v>634054.98</v>
      </c>
      <c r="J64" s="14">
        <f t="shared" si="7"/>
        <v>52837.915000000001</v>
      </c>
      <c r="K64" s="14">
        <f t="shared" si="8"/>
        <v>-14100.084999999999</v>
      </c>
    </row>
    <row r="65" spans="1:11" s="4" customFormat="1" ht="30">
      <c r="A65" s="59"/>
      <c r="B65" s="26" t="s">
        <v>46</v>
      </c>
      <c r="C65" s="13" t="s">
        <v>145</v>
      </c>
      <c r="D65" s="7">
        <v>64241</v>
      </c>
      <c r="E65" s="20"/>
      <c r="F65" s="7">
        <v>46290.44</v>
      </c>
      <c r="G65" s="22"/>
      <c r="H65" s="7"/>
      <c r="I65" s="14">
        <f t="shared" si="9"/>
        <v>601775.72</v>
      </c>
      <c r="J65" s="14">
        <f t="shared" si="7"/>
        <v>50147.976666666662</v>
      </c>
      <c r="K65" s="14">
        <f t="shared" si="8"/>
        <v>-14093.023333333338</v>
      </c>
    </row>
    <row r="66" spans="1:11" s="4" customFormat="1" ht="30">
      <c r="A66" s="60"/>
      <c r="B66" s="26" t="s">
        <v>6</v>
      </c>
      <c r="C66" s="13" t="s">
        <v>146</v>
      </c>
      <c r="D66" s="7">
        <v>62937</v>
      </c>
      <c r="E66" s="20"/>
      <c r="F66" s="7">
        <v>36003.68</v>
      </c>
      <c r="G66" s="22"/>
      <c r="H66" s="7"/>
      <c r="I66" s="14">
        <f t="shared" si="9"/>
        <v>468047.84</v>
      </c>
      <c r="J66" s="14">
        <f t="shared" si="7"/>
        <v>39003.986666666671</v>
      </c>
      <c r="K66" s="14">
        <f t="shared" si="8"/>
        <v>-23933.013333333329</v>
      </c>
    </row>
    <row r="67" spans="1:11" s="4" customFormat="1" ht="30">
      <c r="A67" s="62" t="s">
        <v>165</v>
      </c>
      <c r="B67" s="26" t="s">
        <v>5</v>
      </c>
      <c r="C67" s="13" t="s">
        <v>39</v>
      </c>
      <c r="D67" s="7">
        <v>48308.18</v>
      </c>
      <c r="E67" s="20" t="s">
        <v>40</v>
      </c>
      <c r="F67" s="7">
        <v>41997.45</v>
      </c>
      <c r="G67" s="22">
        <v>10</v>
      </c>
      <c r="H67" s="7">
        <v>3551.5</v>
      </c>
      <c r="I67" s="14">
        <f>F67*13</f>
        <v>545966.85</v>
      </c>
      <c r="J67" s="14">
        <f t="shared" si="7"/>
        <v>45497.237499999996</v>
      </c>
      <c r="K67" s="14">
        <f t="shared" si="8"/>
        <v>-2810.9425000000047</v>
      </c>
    </row>
    <row r="68" spans="1:11" ht="30">
      <c r="A68" s="63"/>
      <c r="B68" s="26" t="s">
        <v>6</v>
      </c>
      <c r="C68" s="13" t="s">
        <v>41</v>
      </c>
      <c r="D68" s="7">
        <v>60533.84</v>
      </c>
      <c r="E68" s="20"/>
      <c r="F68" s="7">
        <v>30251.71</v>
      </c>
      <c r="G68" s="22"/>
      <c r="H68" s="7"/>
      <c r="I68" s="14">
        <f t="shared" si="9"/>
        <v>393272.23</v>
      </c>
      <c r="J68" s="14">
        <f t="shared" si="7"/>
        <v>32772.685833333329</v>
      </c>
      <c r="K68" s="14">
        <f t="shared" si="8"/>
        <v>-27761.154166666667</v>
      </c>
    </row>
    <row r="69" spans="1:11" ht="40.5">
      <c r="A69" s="54" t="s">
        <v>151</v>
      </c>
      <c r="B69" s="26" t="s">
        <v>5</v>
      </c>
      <c r="C69" s="41" t="s">
        <v>148</v>
      </c>
      <c r="D69" s="7">
        <f>508263.1/12</f>
        <v>42355.258333333331</v>
      </c>
      <c r="E69" s="20"/>
      <c r="F69" s="7">
        <v>36172.550000000003</v>
      </c>
      <c r="G69" s="22" t="s">
        <v>89</v>
      </c>
      <c r="H69" s="7">
        <v>6674.36</v>
      </c>
      <c r="I69" s="14">
        <f>F69*13</f>
        <v>470243.15</v>
      </c>
      <c r="J69" s="14">
        <f t="shared" si="7"/>
        <v>39186.929166666669</v>
      </c>
      <c r="K69" s="14">
        <f t="shared" si="8"/>
        <v>-3168.3291666666628</v>
      </c>
    </row>
    <row r="70" spans="1:11" ht="31.5">
      <c r="A70" s="54"/>
      <c r="B70" s="26" t="s">
        <v>6</v>
      </c>
      <c r="C70" s="41" t="s">
        <v>149</v>
      </c>
      <c r="D70" s="7">
        <f>440212.51/12</f>
        <v>36684.375833333332</v>
      </c>
      <c r="E70" s="20"/>
      <c r="F70" s="7">
        <v>26055.91</v>
      </c>
      <c r="G70" s="22"/>
      <c r="H70" s="7"/>
      <c r="I70" s="14">
        <f t="shared" si="9"/>
        <v>338726.83</v>
      </c>
      <c r="J70" s="14">
        <f t="shared" si="7"/>
        <v>28227.235833333336</v>
      </c>
      <c r="K70" s="14">
        <f t="shared" si="8"/>
        <v>-8457.1399999999958</v>
      </c>
    </row>
    <row r="71" spans="1:11" s="4" customFormat="1" ht="31.5">
      <c r="A71" s="72" t="s">
        <v>169</v>
      </c>
      <c r="B71" s="53" t="s">
        <v>5</v>
      </c>
      <c r="C71" s="41" t="s">
        <v>166</v>
      </c>
      <c r="D71" s="7">
        <v>50814.400000000001</v>
      </c>
      <c r="E71" s="20"/>
      <c r="F71" s="7"/>
      <c r="G71" s="22"/>
      <c r="H71" s="7"/>
      <c r="I71" s="14"/>
      <c r="J71" s="14"/>
      <c r="K71" s="14"/>
    </row>
    <row r="72" spans="1:11" s="4" customFormat="1" ht="31.5">
      <c r="A72" s="80"/>
      <c r="B72" s="53" t="s">
        <v>58</v>
      </c>
      <c r="C72" s="41" t="s">
        <v>167</v>
      </c>
      <c r="D72" s="7">
        <v>38447.199999999997</v>
      </c>
      <c r="E72" s="20"/>
      <c r="F72" s="7"/>
      <c r="G72" s="22"/>
      <c r="H72" s="7"/>
      <c r="I72" s="14"/>
      <c r="J72" s="14"/>
      <c r="K72" s="14"/>
    </row>
    <row r="73" spans="1:11" s="4" customFormat="1" ht="31.5">
      <c r="A73" s="73"/>
      <c r="B73" s="53" t="s">
        <v>6</v>
      </c>
      <c r="C73" s="41" t="s">
        <v>168</v>
      </c>
      <c r="D73" s="7">
        <v>45333.72</v>
      </c>
      <c r="E73" s="20"/>
      <c r="F73" s="7"/>
      <c r="G73" s="22"/>
      <c r="H73" s="7"/>
      <c r="I73" s="14"/>
      <c r="J73" s="14"/>
      <c r="K73" s="14"/>
    </row>
    <row r="74" spans="1:11" s="4" customFormat="1" ht="31.5">
      <c r="A74" s="72" t="s">
        <v>170</v>
      </c>
      <c r="B74" s="53" t="s">
        <v>5</v>
      </c>
      <c r="C74" s="41" t="s">
        <v>171</v>
      </c>
      <c r="D74" s="7">
        <v>53838.37</v>
      </c>
      <c r="E74" s="20"/>
      <c r="F74" s="7"/>
      <c r="G74" s="22"/>
      <c r="H74" s="7"/>
      <c r="I74" s="14"/>
      <c r="J74" s="14"/>
      <c r="K74" s="14"/>
    </row>
    <row r="75" spans="1:11" s="4" customFormat="1" ht="31.5">
      <c r="A75" s="80"/>
      <c r="B75" s="53" t="s">
        <v>58</v>
      </c>
      <c r="C75" s="41" t="s">
        <v>172</v>
      </c>
      <c r="D75" s="7">
        <v>47047.37</v>
      </c>
      <c r="E75" s="20"/>
      <c r="F75" s="7"/>
      <c r="G75" s="22"/>
      <c r="H75" s="7"/>
      <c r="I75" s="14"/>
      <c r="J75" s="14"/>
      <c r="K75" s="14"/>
    </row>
    <row r="76" spans="1:11" s="4" customFormat="1" ht="31.5">
      <c r="A76" s="73"/>
      <c r="B76" s="53" t="s">
        <v>6</v>
      </c>
      <c r="C76" s="41" t="s">
        <v>173</v>
      </c>
      <c r="D76" s="7">
        <v>46843.14</v>
      </c>
      <c r="E76" s="20"/>
      <c r="F76" s="7"/>
      <c r="G76" s="22"/>
      <c r="H76" s="7"/>
      <c r="I76" s="14"/>
      <c r="J76" s="14"/>
      <c r="K76" s="14"/>
    </row>
    <row r="77" spans="1:11" ht="31.5">
      <c r="A77" s="67" t="s">
        <v>150</v>
      </c>
      <c r="B77" s="30" t="s">
        <v>5</v>
      </c>
      <c r="C77" s="43" t="s">
        <v>95</v>
      </c>
      <c r="D77" s="24">
        <v>92250</v>
      </c>
      <c r="E77" s="5" t="s">
        <v>96</v>
      </c>
      <c r="F77" s="3">
        <v>65250</v>
      </c>
      <c r="G77" s="3" t="s">
        <v>102</v>
      </c>
      <c r="H77" s="3">
        <v>22500</v>
      </c>
      <c r="I77" s="14">
        <f t="shared" ref="I77:I80" si="21">F77*13</f>
        <v>848250</v>
      </c>
      <c r="J77" s="14">
        <f t="shared" ref="J77:J80" si="22">I77/12</f>
        <v>70687.5</v>
      </c>
      <c r="K77" s="14">
        <f t="shared" ref="K77:K80" si="23">J77-D77</f>
        <v>-21562.5</v>
      </c>
    </row>
    <row r="78" spans="1:11" ht="31.5">
      <c r="A78" s="68"/>
      <c r="B78" s="30" t="s">
        <v>76</v>
      </c>
      <c r="C78" s="43" t="s">
        <v>97</v>
      </c>
      <c r="D78" s="24">
        <v>63225</v>
      </c>
      <c r="E78" s="5" t="s">
        <v>96</v>
      </c>
      <c r="F78" s="3">
        <v>58725</v>
      </c>
      <c r="G78" s="3"/>
      <c r="H78" s="3"/>
      <c r="I78" s="14">
        <f t="shared" si="21"/>
        <v>763425</v>
      </c>
      <c r="J78" s="14">
        <f t="shared" si="22"/>
        <v>63618.75</v>
      </c>
      <c r="K78" s="14">
        <f t="shared" si="23"/>
        <v>393.75</v>
      </c>
    </row>
    <row r="79" spans="1:11" ht="31.5">
      <c r="A79" s="68"/>
      <c r="B79" s="30" t="s">
        <v>98</v>
      </c>
      <c r="C79" s="43" t="s">
        <v>99</v>
      </c>
      <c r="D79" s="24">
        <v>63058</v>
      </c>
      <c r="E79" s="5" t="s">
        <v>100</v>
      </c>
      <c r="F79" s="3">
        <v>58725</v>
      </c>
      <c r="G79" s="3"/>
      <c r="H79" s="3"/>
      <c r="I79" s="14">
        <f t="shared" si="21"/>
        <v>763425</v>
      </c>
      <c r="J79" s="14">
        <f t="shared" si="22"/>
        <v>63618.75</v>
      </c>
      <c r="K79" s="14">
        <f t="shared" si="23"/>
        <v>560.75</v>
      </c>
    </row>
    <row r="80" spans="1:11" ht="31.5">
      <c r="A80" s="69"/>
      <c r="B80" s="30" t="s">
        <v>6</v>
      </c>
      <c r="C80" s="43" t="s">
        <v>101</v>
      </c>
      <c r="D80" s="24">
        <v>62810</v>
      </c>
      <c r="E80" s="5" t="s">
        <v>96</v>
      </c>
      <c r="F80" s="3">
        <v>45675</v>
      </c>
      <c r="G80" s="3"/>
      <c r="H80" s="3"/>
      <c r="I80" s="14">
        <f t="shared" si="21"/>
        <v>593775</v>
      </c>
      <c r="J80" s="14">
        <f t="shared" si="22"/>
        <v>49481.25</v>
      </c>
      <c r="K80" s="14">
        <f t="shared" si="23"/>
        <v>-13328.75</v>
      </c>
    </row>
  </sheetData>
  <mergeCells count="26">
    <mergeCell ref="A71:A73"/>
    <mergeCell ref="A74:A76"/>
    <mergeCell ref="A21:A24"/>
    <mergeCell ref="G2:H2"/>
    <mergeCell ref="A1:K1"/>
    <mergeCell ref="A77:A80"/>
    <mergeCell ref="A25:A26"/>
    <mergeCell ref="A49:A50"/>
    <mergeCell ref="A45:A47"/>
    <mergeCell ref="A4:A5"/>
    <mergeCell ref="A6:A10"/>
    <mergeCell ref="A11:A14"/>
    <mergeCell ref="A15:A18"/>
    <mergeCell ref="A19:A20"/>
    <mergeCell ref="A33:A34"/>
    <mergeCell ref="A35:A39"/>
    <mergeCell ref="A40:A41"/>
    <mergeCell ref="A42:A44"/>
    <mergeCell ref="A69:A70"/>
    <mergeCell ref="A51:A55"/>
    <mergeCell ref="A27:A32"/>
    <mergeCell ref="A56:A59"/>
    <mergeCell ref="A60:A61"/>
    <mergeCell ref="A62:A63"/>
    <mergeCell ref="A64:A66"/>
    <mergeCell ref="A67:A68"/>
  </mergeCells>
  <printOptions horizontalCentered="1"/>
  <pageMargins left="0.39370078740157483" right="3.937007874015748E-2" top="0.55118110236220474" bottom="0.35433070866141736" header="0.31496062992125984" footer="0.31496062992125984"/>
  <pageSetup paperSize="9" orientation="landscape" r:id="rId1"/>
  <headerFooter differentFirst="1">
    <oddHeader>&amp;C&amp;P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5"/>
  <sheetViews>
    <sheetView topLeftCell="A52" zoomScaleNormal="100" zoomScaleSheetLayoutView="100" workbookViewId="0">
      <selection activeCell="C23" sqref="C23"/>
    </sheetView>
  </sheetViews>
  <sheetFormatPr defaultColWidth="9.140625" defaultRowHeight="15.75"/>
  <cols>
    <col min="1" max="1" width="19.28515625" style="4" customWidth="1"/>
    <col min="2" max="2" width="15" style="4" customWidth="1"/>
    <col min="3" max="3" width="18.85546875" style="4" customWidth="1"/>
    <col min="4" max="4" width="16.42578125" style="4" customWidth="1"/>
    <col min="5" max="5" width="11.28515625" style="6" customWidth="1"/>
    <col min="6" max="6" width="13.5703125" style="4" customWidth="1"/>
    <col min="7" max="7" width="9.7109375" style="4" customWidth="1"/>
    <col min="8" max="8" width="10.7109375" style="4" customWidth="1"/>
    <col min="9" max="9" width="21" style="4" customWidth="1"/>
    <col min="10" max="10" width="10.85546875" style="4" customWidth="1"/>
    <col min="11" max="11" width="12.42578125" style="4" customWidth="1"/>
    <col min="12" max="16384" width="9.140625" style="4"/>
  </cols>
  <sheetData>
    <row r="1" spans="1:11" ht="33.75" customHeight="1">
      <c r="A1" s="71" t="s">
        <v>104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102" customHeight="1">
      <c r="A2" s="8" t="s">
        <v>0</v>
      </c>
      <c r="B2" s="8" t="s">
        <v>1</v>
      </c>
      <c r="C2" s="8" t="s">
        <v>2</v>
      </c>
      <c r="D2" s="8" t="s">
        <v>3</v>
      </c>
      <c r="E2" s="9" t="s">
        <v>4</v>
      </c>
      <c r="F2" s="10" t="s">
        <v>82</v>
      </c>
      <c r="G2" s="64" t="s">
        <v>86</v>
      </c>
      <c r="H2" s="65"/>
      <c r="I2" s="8" t="s">
        <v>83</v>
      </c>
      <c r="J2" s="8" t="s">
        <v>84</v>
      </c>
      <c r="K2" s="8" t="s">
        <v>85</v>
      </c>
    </row>
    <row r="3" spans="1:11" ht="15.75" customHeight="1">
      <c r="A3" s="11">
        <v>1</v>
      </c>
      <c r="B3" s="11">
        <f>A3+1</f>
        <v>2</v>
      </c>
      <c r="C3" s="11">
        <f t="shared" ref="C3:K3" si="0">B3+1</f>
        <v>3</v>
      </c>
      <c r="D3" s="11">
        <f t="shared" si="0"/>
        <v>4</v>
      </c>
      <c r="E3" s="12">
        <f t="shared" si="0"/>
        <v>5</v>
      </c>
      <c r="F3" s="11">
        <f t="shared" si="0"/>
        <v>6</v>
      </c>
      <c r="G3" s="11" t="s">
        <v>87</v>
      </c>
      <c r="H3" s="11" t="s">
        <v>88</v>
      </c>
      <c r="I3" s="11">
        <f>F3+1</f>
        <v>7</v>
      </c>
      <c r="J3" s="11">
        <f t="shared" si="0"/>
        <v>8</v>
      </c>
      <c r="K3" s="11">
        <f t="shared" si="0"/>
        <v>9</v>
      </c>
    </row>
    <row r="4" spans="1:11" ht="38.25" customHeight="1">
      <c r="A4" s="58" t="s">
        <v>106</v>
      </c>
      <c r="B4" s="26" t="s">
        <v>5</v>
      </c>
      <c r="C4" s="26" t="s">
        <v>109</v>
      </c>
      <c r="D4" s="46">
        <v>62191.76</v>
      </c>
      <c r="E4" s="13"/>
      <c r="F4" s="7">
        <v>44627.35</v>
      </c>
      <c r="G4" s="22">
        <v>30</v>
      </c>
      <c r="H4" s="7">
        <v>10289.799999999999</v>
      </c>
      <c r="I4" s="14">
        <f>F4*13+123477.6</f>
        <v>703633.14999999991</v>
      </c>
      <c r="J4" s="14">
        <f>I4/12</f>
        <v>58636.095833333326</v>
      </c>
      <c r="K4" s="14">
        <f>J4-D4</f>
        <v>-3555.6641666666765</v>
      </c>
    </row>
    <row r="5" spans="1:11" ht="51" customHeight="1">
      <c r="A5" s="60"/>
      <c r="B5" s="26" t="s">
        <v>6</v>
      </c>
      <c r="C5" s="26" t="s">
        <v>110</v>
      </c>
      <c r="D5" s="46">
        <v>48861.75</v>
      </c>
      <c r="E5" s="13"/>
      <c r="F5" s="14">
        <v>34363.06</v>
      </c>
      <c r="G5" s="23"/>
      <c r="H5" s="14"/>
      <c r="I5" s="14">
        <f>F5*13</f>
        <v>446719.77999999997</v>
      </c>
      <c r="J5" s="14">
        <f>I5/12</f>
        <v>37226.648333333331</v>
      </c>
      <c r="K5" s="14">
        <f>J5-D5</f>
        <v>-11635.101666666669</v>
      </c>
    </row>
    <row r="6" spans="1:11" ht="35.25" customHeight="1">
      <c r="A6" s="55" t="s">
        <v>107</v>
      </c>
      <c r="B6" s="26" t="s">
        <v>5</v>
      </c>
      <c r="C6" s="26" t="s">
        <v>111</v>
      </c>
      <c r="D6" s="46">
        <v>36142.22</v>
      </c>
      <c r="E6" s="13" t="s">
        <v>44</v>
      </c>
      <c r="F6" s="7">
        <v>33986.61</v>
      </c>
      <c r="G6" s="22"/>
      <c r="H6" s="7"/>
      <c r="I6" s="14">
        <f t="shared" ref="I6" si="1">F6*13</f>
        <v>441825.93</v>
      </c>
      <c r="J6" s="14">
        <f t="shared" ref="J6" si="2">I6/12</f>
        <v>36818.827499999999</v>
      </c>
      <c r="K6" s="14">
        <f t="shared" ref="K6" si="3">J6-D6</f>
        <v>676.60749999999825</v>
      </c>
    </row>
    <row r="7" spans="1:11" ht="61.5" customHeight="1">
      <c r="A7" s="56"/>
      <c r="B7" s="26" t="s">
        <v>5</v>
      </c>
      <c r="C7" s="26" t="s">
        <v>130</v>
      </c>
      <c r="D7" s="46">
        <v>54456.01</v>
      </c>
      <c r="E7" s="13" t="s">
        <v>45</v>
      </c>
      <c r="F7" s="7">
        <v>50498.64</v>
      </c>
      <c r="G7" s="22" t="s">
        <v>93</v>
      </c>
      <c r="H7" s="7" t="s">
        <v>92</v>
      </c>
      <c r="I7" s="14">
        <f>F7*13+13131.91</f>
        <v>669614.23</v>
      </c>
      <c r="J7" s="14">
        <f>I7/12</f>
        <v>55801.185833333329</v>
      </c>
      <c r="K7" s="14">
        <f>J7-D7</f>
        <v>1345.1758333333273</v>
      </c>
    </row>
    <row r="8" spans="1:11" ht="39.75" customHeight="1">
      <c r="A8" s="56"/>
      <c r="B8" s="26" t="s">
        <v>46</v>
      </c>
      <c r="C8" s="44" t="s">
        <v>157</v>
      </c>
      <c r="D8" s="46">
        <v>53193.65</v>
      </c>
      <c r="E8" s="13" t="s">
        <v>47</v>
      </c>
      <c r="F8" s="7">
        <v>40317.47</v>
      </c>
      <c r="G8" s="22"/>
      <c r="H8" s="7"/>
      <c r="I8" s="14">
        <f t="shared" ref="I8:I10" si="4">F8*13</f>
        <v>524127.11</v>
      </c>
      <c r="J8" s="14">
        <f t="shared" ref="J8:J75" si="5">I8/12</f>
        <v>43677.259166666663</v>
      </c>
      <c r="K8" s="14">
        <f t="shared" ref="K8:K75" si="6">J8-D8</f>
        <v>-9516.3908333333384</v>
      </c>
    </row>
    <row r="9" spans="1:11" ht="31.5" customHeight="1">
      <c r="A9" s="56"/>
      <c r="B9" s="26" t="s">
        <v>6</v>
      </c>
      <c r="C9" s="26" t="s">
        <v>135</v>
      </c>
      <c r="D9" s="46">
        <v>34081</v>
      </c>
      <c r="E9" s="13" t="s">
        <v>48</v>
      </c>
      <c r="F9" s="7">
        <v>33231.360000000001</v>
      </c>
      <c r="G9" s="22"/>
      <c r="H9" s="7"/>
      <c r="I9" s="14">
        <f t="shared" si="4"/>
        <v>432007.67999999999</v>
      </c>
      <c r="J9" s="14">
        <f t="shared" si="5"/>
        <v>36000.639999999999</v>
      </c>
      <c r="K9" s="14">
        <f t="shared" si="6"/>
        <v>1919.6399999999994</v>
      </c>
    </row>
    <row r="10" spans="1:11" ht="33.75" customHeight="1">
      <c r="A10" s="57"/>
      <c r="B10" s="26" t="s">
        <v>6</v>
      </c>
      <c r="C10" s="26" t="s">
        <v>134</v>
      </c>
      <c r="D10" s="46">
        <v>39822.65</v>
      </c>
      <c r="E10" s="13" t="s">
        <v>49</v>
      </c>
      <c r="F10" s="7">
        <v>38883.96</v>
      </c>
      <c r="G10" s="22"/>
      <c r="H10" s="7"/>
      <c r="I10" s="14">
        <f t="shared" si="4"/>
        <v>505491.48</v>
      </c>
      <c r="J10" s="14">
        <f t="shared" si="5"/>
        <v>42124.29</v>
      </c>
      <c r="K10" s="14">
        <f t="shared" si="6"/>
        <v>2301.6399999999994</v>
      </c>
    </row>
    <row r="11" spans="1:11" ht="34.5" customHeight="1">
      <c r="A11" s="58" t="s">
        <v>108</v>
      </c>
      <c r="B11" s="26" t="s">
        <v>5</v>
      </c>
      <c r="C11" s="26" t="s">
        <v>69</v>
      </c>
      <c r="D11" s="46">
        <v>63014.39</v>
      </c>
      <c r="E11" s="13"/>
      <c r="F11" s="7">
        <v>50905.4</v>
      </c>
      <c r="G11" s="22">
        <v>30</v>
      </c>
      <c r="H11" s="7">
        <v>10544.8</v>
      </c>
      <c r="I11" s="14">
        <f>F11*13+126537.6</f>
        <v>788307.8</v>
      </c>
      <c r="J11" s="14">
        <f t="shared" si="5"/>
        <v>65692.316666666666</v>
      </c>
      <c r="K11" s="14">
        <f t="shared" si="6"/>
        <v>2677.9266666666663</v>
      </c>
    </row>
    <row r="12" spans="1:11" ht="91.5" customHeight="1">
      <c r="A12" s="59"/>
      <c r="B12" s="26" t="s">
        <v>58</v>
      </c>
      <c r="C12" s="26" t="s">
        <v>70</v>
      </c>
      <c r="D12" s="46">
        <v>21541.96</v>
      </c>
      <c r="E12" s="13" t="s">
        <v>71</v>
      </c>
      <c r="F12" s="7">
        <v>24237.32</v>
      </c>
      <c r="G12" s="22"/>
      <c r="H12" s="7"/>
      <c r="I12" s="14">
        <f>F12*13</f>
        <v>315085.15999999997</v>
      </c>
      <c r="J12" s="14">
        <f>I12/12</f>
        <v>26257.096666666665</v>
      </c>
      <c r="K12" s="14">
        <f>J12-D12</f>
        <v>4715.1366666666654</v>
      </c>
    </row>
    <row r="13" spans="1:11" ht="36.75" customHeight="1">
      <c r="A13" s="59"/>
      <c r="B13" s="26" t="s">
        <v>46</v>
      </c>
      <c r="C13" s="26" t="s">
        <v>72</v>
      </c>
      <c r="D13" s="46">
        <v>56186.93</v>
      </c>
      <c r="E13" s="13"/>
      <c r="F13" s="7">
        <v>48694.65</v>
      </c>
      <c r="G13" s="22"/>
      <c r="H13" s="7"/>
      <c r="I13" s="14">
        <f t="shared" ref="I13:I75" si="7">F13*13</f>
        <v>633030.45000000007</v>
      </c>
      <c r="J13" s="14">
        <f t="shared" si="5"/>
        <v>52752.537500000006</v>
      </c>
      <c r="K13" s="14">
        <f t="shared" si="6"/>
        <v>-3434.3924999999945</v>
      </c>
    </row>
    <row r="14" spans="1:11" ht="39" customHeight="1">
      <c r="A14" s="60"/>
      <c r="B14" s="26" t="s">
        <v>6</v>
      </c>
      <c r="C14" s="26" t="s">
        <v>73</v>
      </c>
      <c r="D14" s="46">
        <v>44140.58</v>
      </c>
      <c r="E14" s="13"/>
      <c r="F14" s="7">
        <v>37873.620000000003</v>
      </c>
      <c r="G14" s="22"/>
      <c r="H14" s="7"/>
      <c r="I14" s="14">
        <f t="shared" si="7"/>
        <v>492357.06000000006</v>
      </c>
      <c r="J14" s="14">
        <f t="shared" si="5"/>
        <v>41029.755000000005</v>
      </c>
      <c r="K14" s="14">
        <f t="shared" si="6"/>
        <v>-3110.8249999999971</v>
      </c>
    </row>
    <row r="15" spans="1:11" ht="18.75" customHeight="1">
      <c r="A15" s="58" t="s">
        <v>112</v>
      </c>
      <c r="B15" s="26" t="s">
        <v>5</v>
      </c>
      <c r="C15" s="26" t="s">
        <v>131</v>
      </c>
      <c r="D15" s="46">
        <v>62906</v>
      </c>
      <c r="E15" s="13" t="s">
        <v>75</v>
      </c>
      <c r="F15" s="7">
        <v>63256.32</v>
      </c>
      <c r="G15" s="22">
        <v>5</v>
      </c>
      <c r="H15" s="7">
        <v>2500.4</v>
      </c>
      <c r="I15" s="14">
        <f>F15*13+30004.8</f>
        <v>852336.96000000008</v>
      </c>
      <c r="J15" s="14">
        <f t="shared" si="5"/>
        <v>71028.08</v>
      </c>
      <c r="K15" s="14">
        <f t="shared" si="6"/>
        <v>8122.0800000000017</v>
      </c>
    </row>
    <row r="16" spans="1:11" ht="18.75" customHeight="1">
      <c r="A16" s="59"/>
      <c r="B16" s="26" t="s">
        <v>76</v>
      </c>
      <c r="C16" s="26" t="s">
        <v>133</v>
      </c>
      <c r="D16" s="46">
        <v>58234</v>
      </c>
      <c r="E16" s="13" t="s">
        <v>75</v>
      </c>
      <c r="F16" s="7">
        <v>64567.73</v>
      </c>
      <c r="G16" s="22"/>
      <c r="H16" s="7"/>
      <c r="I16" s="14">
        <f t="shared" si="7"/>
        <v>839380.49</v>
      </c>
      <c r="J16" s="14">
        <f t="shared" si="5"/>
        <v>69948.374166666661</v>
      </c>
      <c r="K16" s="14">
        <f t="shared" si="6"/>
        <v>11714.374166666661</v>
      </c>
    </row>
    <row r="17" spans="1:11" ht="18.75" customHeight="1">
      <c r="A17" s="59"/>
      <c r="B17" s="26" t="s">
        <v>58</v>
      </c>
      <c r="C17" s="26" t="s">
        <v>132</v>
      </c>
      <c r="D17" s="46">
        <v>62212</v>
      </c>
      <c r="E17" s="13" t="s">
        <v>75</v>
      </c>
      <c r="F17" s="7">
        <v>64567.73</v>
      </c>
      <c r="G17" s="22"/>
      <c r="H17" s="7"/>
      <c r="I17" s="14">
        <f t="shared" si="7"/>
        <v>839380.49</v>
      </c>
      <c r="J17" s="14">
        <f t="shared" si="5"/>
        <v>69948.374166666661</v>
      </c>
      <c r="K17" s="14">
        <f t="shared" si="6"/>
        <v>7736.374166666661</v>
      </c>
    </row>
    <row r="18" spans="1:11" ht="18.75" customHeight="1">
      <c r="A18" s="60"/>
      <c r="B18" s="26" t="s">
        <v>6</v>
      </c>
      <c r="C18" s="26" t="s">
        <v>136</v>
      </c>
      <c r="D18" s="46">
        <v>49424</v>
      </c>
      <c r="E18" s="13" t="s">
        <v>75</v>
      </c>
      <c r="F18" s="7">
        <v>50219.34</v>
      </c>
      <c r="G18" s="22"/>
      <c r="H18" s="7"/>
      <c r="I18" s="14">
        <f t="shared" si="7"/>
        <v>652851.41999999993</v>
      </c>
      <c r="J18" s="14">
        <f t="shared" si="5"/>
        <v>54404.284999999996</v>
      </c>
      <c r="K18" s="14">
        <f t="shared" si="6"/>
        <v>4980.2849999999962</v>
      </c>
    </row>
    <row r="19" spans="1:11" ht="37.5" customHeight="1">
      <c r="A19" s="58" t="s">
        <v>113</v>
      </c>
      <c r="B19" s="28" t="s">
        <v>5</v>
      </c>
      <c r="C19" s="13" t="s">
        <v>137</v>
      </c>
      <c r="D19" s="51">
        <v>42445.08</v>
      </c>
      <c r="E19" s="13" t="s">
        <v>74</v>
      </c>
      <c r="F19" s="7">
        <v>38176.35</v>
      </c>
      <c r="G19" s="22">
        <v>20</v>
      </c>
      <c r="H19" s="7">
        <v>7273.3</v>
      </c>
      <c r="I19" s="14">
        <f>F19*13+87279.6</f>
        <v>583572.15</v>
      </c>
      <c r="J19" s="14">
        <f t="shared" si="5"/>
        <v>48631.012500000004</v>
      </c>
      <c r="K19" s="14">
        <f t="shared" si="6"/>
        <v>6185.9325000000026</v>
      </c>
    </row>
    <row r="20" spans="1:11" ht="54" customHeight="1">
      <c r="A20" s="60"/>
      <c r="B20" s="28" t="s">
        <v>6</v>
      </c>
      <c r="C20" s="13" t="s">
        <v>138</v>
      </c>
      <c r="D20" s="51">
        <v>37414.589999999997</v>
      </c>
      <c r="E20" s="13" t="s">
        <v>74</v>
      </c>
      <c r="F20" s="7">
        <v>28181.08</v>
      </c>
      <c r="G20" s="22"/>
      <c r="H20" s="7"/>
      <c r="I20" s="14">
        <f t="shared" si="7"/>
        <v>366354.04000000004</v>
      </c>
      <c r="J20" s="14">
        <f t="shared" si="5"/>
        <v>30529.503333333338</v>
      </c>
      <c r="K20" s="14">
        <f t="shared" si="6"/>
        <v>-6885.0866666666589</v>
      </c>
    </row>
    <row r="21" spans="1:11" ht="33" customHeight="1">
      <c r="A21" s="55" t="s">
        <v>114</v>
      </c>
      <c r="B21" s="26" t="s">
        <v>7</v>
      </c>
      <c r="C21" s="72" t="s">
        <v>37</v>
      </c>
      <c r="D21" s="74">
        <v>77268.38</v>
      </c>
      <c r="E21" s="13" t="s">
        <v>159</v>
      </c>
      <c r="F21" s="76">
        <v>34585.42</v>
      </c>
      <c r="G21" s="22"/>
      <c r="H21" s="7"/>
      <c r="I21" s="78">
        <f>F21*13</f>
        <v>449610.45999999996</v>
      </c>
      <c r="J21" s="78">
        <f>I21/12</f>
        <v>37467.53833333333</v>
      </c>
      <c r="K21" s="78">
        <f>J21-D22</f>
        <v>37467.53833333333</v>
      </c>
    </row>
    <row r="22" spans="1:11" ht="32.25" customHeight="1">
      <c r="A22" s="56"/>
      <c r="B22" s="45" t="s">
        <v>158</v>
      </c>
      <c r="C22" s="73"/>
      <c r="D22" s="75"/>
      <c r="E22" s="13" t="s">
        <v>160</v>
      </c>
      <c r="F22" s="77"/>
      <c r="G22" s="22"/>
      <c r="H22" s="7"/>
      <c r="I22" s="79"/>
      <c r="J22" s="79"/>
      <c r="K22" s="79"/>
    </row>
    <row r="23" spans="1:11" ht="32.25" customHeight="1">
      <c r="A23" s="56"/>
      <c r="B23" s="45" t="s">
        <v>7</v>
      </c>
      <c r="C23" s="52" t="s">
        <v>162</v>
      </c>
      <c r="D23" s="46">
        <v>46459.42</v>
      </c>
      <c r="E23" s="13" t="s">
        <v>163</v>
      </c>
      <c r="F23" s="7">
        <v>34585.42</v>
      </c>
      <c r="G23" s="22"/>
      <c r="H23" s="7"/>
      <c r="I23" s="14">
        <f t="shared" ref="I23:I24" si="8">F23*13</f>
        <v>449610.45999999996</v>
      </c>
      <c r="J23" s="14">
        <f t="shared" ref="J23:J24" si="9">I23/12</f>
        <v>37467.53833333333</v>
      </c>
      <c r="K23" s="14">
        <f t="shared" ref="K23:K24" si="10">J23-D23</f>
        <v>-8991.881666666668</v>
      </c>
    </row>
    <row r="24" spans="1:11" ht="32.25" customHeight="1">
      <c r="A24" s="56"/>
      <c r="B24" s="45" t="s">
        <v>158</v>
      </c>
      <c r="C24" s="72" t="s">
        <v>38</v>
      </c>
      <c r="D24" s="46">
        <v>40718.81</v>
      </c>
      <c r="E24" s="13" t="s">
        <v>161</v>
      </c>
      <c r="F24" s="7">
        <v>40718.81</v>
      </c>
      <c r="G24" s="22"/>
      <c r="H24" s="7"/>
      <c r="I24" s="14">
        <f t="shared" si="8"/>
        <v>529344.53</v>
      </c>
      <c r="J24" s="14">
        <f t="shared" si="9"/>
        <v>44112.044166666667</v>
      </c>
      <c r="K24" s="14">
        <f t="shared" si="10"/>
        <v>3393.2341666666689</v>
      </c>
    </row>
    <row r="25" spans="1:11" ht="33.75" customHeight="1">
      <c r="A25" s="57"/>
      <c r="B25" s="26" t="s">
        <v>23</v>
      </c>
      <c r="C25" s="73"/>
      <c r="D25" s="46">
        <v>36314.19</v>
      </c>
      <c r="E25" s="13"/>
      <c r="F25" s="7">
        <v>31055.32</v>
      </c>
      <c r="G25" s="22"/>
      <c r="H25" s="7"/>
      <c r="I25" s="14">
        <f t="shared" si="7"/>
        <v>403719.16</v>
      </c>
      <c r="J25" s="14">
        <f t="shared" si="5"/>
        <v>33643.263333333329</v>
      </c>
      <c r="K25" s="14">
        <f t="shared" si="6"/>
        <v>-2670.9266666666736</v>
      </c>
    </row>
    <row r="26" spans="1:11" ht="30.75" customHeight="1">
      <c r="A26" s="55" t="s">
        <v>115</v>
      </c>
      <c r="B26" s="26" t="s">
        <v>5</v>
      </c>
      <c r="C26" s="26" t="s">
        <v>9</v>
      </c>
      <c r="D26" s="46">
        <v>54849.79</v>
      </c>
      <c r="E26" s="13"/>
      <c r="F26" s="7">
        <v>45327</v>
      </c>
      <c r="G26" s="22">
        <v>10</v>
      </c>
      <c r="H26" s="7">
        <v>3639.9</v>
      </c>
      <c r="I26" s="14">
        <f>F26*13+43678.8</f>
        <v>632929.80000000005</v>
      </c>
      <c r="J26" s="14">
        <f t="shared" si="5"/>
        <v>52744.15</v>
      </c>
      <c r="K26" s="14">
        <f t="shared" si="6"/>
        <v>-2105.6399999999994</v>
      </c>
    </row>
    <row r="27" spans="1:11" ht="33.75" customHeight="1">
      <c r="A27" s="56"/>
      <c r="B27" s="26" t="s">
        <v>6</v>
      </c>
      <c r="C27" s="26" t="s">
        <v>10</v>
      </c>
      <c r="D27" s="46">
        <v>43390.91</v>
      </c>
      <c r="E27" s="13"/>
      <c r="F27" s="7">
        <v>33723.29</v>
      </c>
      <c r="G27" s="22"/>
      <c r="H27" s="7"/>
      <c r="I27" s="14">
        <f t="shared" si="7"/>
        <v>438402.77</v>
      </c>
      <c r="J27" s="14">
        <f t="shared" si="5"/>
        <v>36533.564166666671</v>
      </c>
      <c r="K27" s="14">
        <f t="shared" si="6"/>
        <v>-6857.3458333333328</v>
      </c>
    </row>
    <row r="28" spans="1:11" ht="35.25" customHeight="1">
      <c r="A28" s="58" t="s">
        <v>116</v>
      </c>
      <c r="B28" s="31" t="s">
        <v>5</v>
      </c>
      <c r="C28" s="26" t="s">
        <v>54</v>
      </c>
      <c r="D28" s="46">
        <v>76060.259999999995</v>
      </c>
      <c r="E28" s="13" t="s">
        <v>55</v>
      </c>
      <c r="F28" s="7">
        <v>56824.43</v>
      </c>
      <c r="G28" s="22">
        <v>25</v>
      </c>
      <c r="H28" s="7">
        <v>7285.18</v>
      </c>
      <c r="I28" s="14">
        <f>F28*13+29140.72</f>
        <v>767858.30999999994</v>
      </c>
      <c r="J28" s="14">
        <f t="shared" si="5"/>
        <v>63988.192499999997</v>
      </c>
      <c r="K28" s="14">
        <f t="shared" si="6"/>
        <v>-12072.067499999997</v>
      </c>
    </row>
    <row r="29" spans="1:11" ht="35.25" customHeight="1">
      <c r="A29" s="59"/>
      <c r="B29" s="31" t="s">
        <v>5</v>
      </c>
      <c r="C29" s="26" t="s">
        <v>56</v>
      </c>
      <c r="D29" s="46">
        <v>58247.82</v>
      </c>
      <c r="E29" s="13" t="s">
        <v>57</v>
      </c>
      <c r="F29" s="7">
        <v>56824.44</v>
      </c>
      <c r="G29" s="22">
        <v>20</v>
      </c>
      <c r="H29" s="7">
        <v>5738.1</v>
      </c>
      <c r="I29" s="14">
        <f>F29*13+68857.2</f>
        <v>807574.91999999993</v>
      </c>
      <c r="J29" s="14">
        <f t="shared" si="5"/>
        <v>67297.909999999989</v>
      </c>
      <c r="K29" s="14">
        <f t="shared" si="6"/>
        <v>9050.0899999999892</v>
      </c>
    </row>
    <row r="30" spans="1:11" ht="48" customHeight="1">
      <c r="A30" s="59"/>
      <c r="B30" s="31" t="s">
        <v>58</v>
      </c>
      <c r="C30" s="26" t="s">
        <v>59</v>
      </c>
      <c r="D30" s="46">
        <v>62607.41</v>
      </c>
      <c r="E30" s="13"/>
      <c r="F30" s="7">
        <v>56911.87</v>
      </c>
      <c r="G30" s="22"/>
      <c r="H30" s="7"/>
      <c r="I30" s="14">
        <f t="shared" si="7"/>
        <v>739854.31</v>
      </c>
      <c r="J30" s="14">
        <f t="shared" si="5"/>
        <v>61654.52583333334</v>
      </c>
      <c r="K30" s="14">
        <f t="shared" si="6"/>
        <v>-952.88416666666308</v>
      </c>
    </row>
    <row r="31" spans="1:11" ht="39.75" customHeight="1">
      <c r="A31" s="59"/>
      <c r="B31" s="31" t="s">
        <v>6</v>
      </c>
      <c r="C31" s="26" t="s">
        <v>60</v>
      </c>
      <c r="D31" s="46">
        <v>50128.160000000003</v>
      </c>
      <c r="E31" s="13" t="s">
        <v>61</v>
      </c>
      <c r="F31" s="7">
        <v>50128.160000000003</v>
      </c>
      <c r="G31" s="22"/>
      <c r="H31" s="7"/>
      <c r="I31" s="14">
        <f t="shared" si="7"/>
        <v>651666.08000000007</v>
      </c>
      <c r="J31" s="14">
        <f t="shared" si="5"/>
        <v>54305.506666666675</v>
      </c>
      <c r="K31" s="14">
        <f t="shared" si="6"/>
        <v>4177.3466666666718</v>
      </c>
    </row>
    <row r="32" spans="1:11" ht="33.75" customHeight="1">
      <c r="A32" s="59"/>
      <c r="B32" s="31" t="s">
        <v>6</v>
      </c>
      <c r="C32" s="26" t="s">
        <v>62</v>
      </c>
      <c r="D32" s="46">
        <v>58045.97</v>
      </c>
      <c r="E32" s="13" t="s">
        <v>63</v>
      </c>
      <c r="F32" s="7">
        <v>58045.97</v>
      </c>
      <c r="G32" s="22"/>
      <c r="H32" s="7"/>
      <c r="I32" s="14">
        <f t="shared" si="7"/>
        <v>754597.61</v>
      </c>
      <c r="J32" s="14">
        <f t="shared" si="5"/>
        <v>62883.134166666663</v>
      </c>
      <c r="K32" s="14">
        <f t="shared" si="6"/>
        <v>4837.1641666666619</v>
      </c>
    </row>
    <row r="33" spans="1:11" ht="48.75" customHeight="1">
      <c r="A33" s="60"/>
      <c r="B33" s="31" t="s">
        <v>6</v>
      </c>
      <c r="C33" s="26" t="s">
        <v>64</v>
      </c>
      <c r="D33" s="46">
        <v>40002.1</v>
      </c>
      <c r="E33" s="13" t="s">
        <v>65</v>
      </c>
      <c r="F33" s="7">
        <v>44264.78</v>
      </c>
      <c r="G33" s="22"/>
      <c r="H33" s="7"/>
      <c r="I33" s="14">
        <f>F33*0.3</f>
        <v>13279.433999999999</v>
      </c>
      <c r="J33" s="14">
        <f>I33/0.3</f>
        <v>44264.78</v>
      </c>
      <c r="K33" s="14">
        <f t="shared" si="6"/>
        <v>4262.68</v>
      </c>
    </row>
    <row r="34" spans="1:11" ht="32.25" customHeight="1">
      <c r="A34" s="61" t="s">
        <v>117</v>
      </c>
      <c r="B34" s="13" t="s">
        <v>5</v>
      </c>
      <c r="C34" s="13" t="s">
        <v>42</v>
      </c>
      <c r="D34" s="48">
        <v>51253.81</v>
      </c>
      <c r="E34" s="13"/>
      <c r="F34" s="7">
        <v>41271.660000000003</v>
      </c>
      <c r="G34" s="22">
        <v>20</v>
      </c>
      <c r="H34" s="7">
        <v>6862.9</v>
      </c>
      <c r="I34" s="14">
        <f>F34*13+82354.8</f>
        <v>618886.38000000012</v>
      </c>
      <c r="J34" s="14">
        <f t="shared" si="5"/>
        <v>51573.865000000013</v>
      </c>
      <c r="K34" s="14">
        <f t="shared" si="6"/>
        <v>320.05500000001484</v>
      </c>
    </row>
    <row r="35" spans="1:11" ht="51" customHeight="1">
      <c r="A35" s="70"/>
      <c r="B35" s="13" t="s">
        <v>6</v>
      </c>
      <c r="C35" s="13" t="s">
        <v>43</v>
      </c>
      <c r="D35" s="48">
        <v>38053.49</v>
      </c>
      <c r="E35" s="13"/>
      <c r="F35" s="7">
        <v>25588.43</v>
      </c>
      <c r="G35" s="22"/>
      <c r="H35" s="7"/>
      <c r="I35" s="14">
        <f t="shared" si="7"/>
        <v>332649.59000000003</v>
      </c>
      <c r="J35" s="14">
        <f t="shared" si="5"/>
        <v>27720.799166666668</v>
      </c>
      <c r="K35" s="14">
        <f t="shared" si="6"/>
        <v>-10332.69083333333</v>
      </c>
    </row>
    <row r="36" spans="1:11" ht="36.75" customHeight="1">
      <c r="A36" s="58" t="s">
        <v>118</v>
      </c>
      <c r="B36" s="16" t="s">
        <v>5</v>
      </c>
      <c r="C36" s="16" t="s">
        <v>25</v>
      </c>
      <c r="D36" s="47">
        <v>55298.03</v>
      </c>
      <c r="E36" s="18"/>
      <c r="F36" s="7">
        <v>44388.76</v>
      </c>
      <c r="G36" s="22">
        <v>20</v>
      </c>
      <c r="H36" s="7">
        <v>6666.8</v>
      </c>
      <c r="I36" s="14">
        <f>F36*13+80001.6</f>
        <v>657055.48</v>
      </c>
      <c r="J36" s="14">
        <f t="shared" si="5"/>
        <v>54754.623333333329</v>
      </c>
      <c r="K36" s="14">
        <f t="shared" si="6"/>
        <v>-543.40666666666948</v>
      </c>
    </row>
    <row r="37" spans="1:11" ht="67.5" customHeight="1">
      <c r="A37" s="59"/>
      <c r="B37" s="26" t="s">
        <v>26</v>
      </c>
      <c r="C37" s="26" t="s">
        <v>27</v>
      </c>
      <c r="D37" s="46">
        <v>49913.85</v>
      </c>
      <c r="E37" s="13" t="s">
        <v>28</v>
      </c>
      <c r="F37" s="7">
        <v>44388.76</v>
      </c>
      <c r="G37" s="22"/>
      <c r="H37" s="7"/>
      <c r="I37" s="14">
        <f t="shared" ref="I37:I40" si="11">F37*13</f>
        <v>577053.88</v>
      </c>
      <c r="J37" s="14">
        <f t="shared" si="5"/>
        <v>48087.823333333334</v>
      </c>
      <c r="K37" s="14">
        <f t="shared" si="6"/>
        <v>-1826.0266666666648</v>
      </c>
    </row>
    <row r="38" spans="1:11" ht="130.5" customHeight="1">
      <c r="A38" s="59"/>
      <c r="B38" s="26" t="s">
        <v>29</v>
      </c>
      <c r="C38" s="26" t="s">
        <v>30</v>
      </c>
      <c r="D38" s="46">
        <f>56428.16/2</f>
        <v>28214.080000000002</v>
      </c>
      <c r="E38" s="13" t="s">
        <v>31</v>
      </c>
      <c r="F38" s="7">
        <v>41109.72</v>
      </c>
      <c r="G38" s="22"/>
      <c r="H38" s="7"/>
      <c r="I38" s="14">
        <f t="shared" si="11"/>
        <v>534426.36</v>
      </c>
      <c r="J38" s="14">
        <f t="shared" si="5"/>
        <v>44535.53</v>
      </c>
      <c r="K38" s="14">
        <f t="shared" si="6"/>
        <v>16321.449999999997</v>
      </c>
    </row>
    <row r="39" spans="1:11" ht="66.75" customHeight="1">
      <c r="A39" s="59"/>
      <c r="B39" s="26" t="s">
        <v>32</v>
      </c>
      <c r="C39" s="26" t="s">
        <v>33</v>
      </c>
      <c r="D39" s="46">
        <v>44154.51</v>
      </c>
      <c r="E39" s="13" t="s">
        <v>34</v>
      </c>
      <c r="F39" s="7">
        <v>44154.51</v>
      </c>
      <c r="G39" s="22"/>
      <c r="H39" s="7"/>
      <c r="I39" s="14">
        <f t="shared" si="11"/>
        <v>574008.63</v>
      </c>
      <c r="J39" s="14">
        <f t="shared" si="5"/>
        <v>47834.052499999998</v>
      </c>
      <c r="K39" s="14">
        <f t="shared" si="6"/>
        <v>3679.5424999999959</v>
      </c>
    </row>
    <row r="40" spans="1:11" ht="66.75" customHeight="1">
      <c r="A40" s="60"/>
      <c r="B40" s="26" t="s">
        <v>6</v>
      </c>
      <c r="C40" s="26" t="s">
        <v>35</v>
      </c>
      <c r="D40" s="46">
        <v>50934.239999999998</v>
      </c>
      <c r="E40" s="13" t="s">
        <v>36</v>
      </c>
      <c r="F40" s="7">
        <v>31974.23</v>
      </c>
      <c r="G40" s="22"/>
      <c r="H40" s="7"/>
      <c r="I40" s="14">
        <f t="shared" si="11"/>
        <v>415664.99</v>
      </c>
      <c r="J40" s="14">
        <f t="shared" si="5"/>
        <v>34638.749166666668</v>
      </c>
      <c r="K40" s="14">
        <f t="shared" si="6"/>
        <v>-16295.49083333333</v>
      </c>
    </row>
    <row r="41" spans="1:11" ht="39" customHeight="1">
      <c r="A41" s="58" t="s">
        <v>119</v>
      </c>
      <c r="B41" s="16" t="s">
        <v>5</v>
      </c>
      <c r="C41" s="26" t="s">
        <v>67</v>
      </c>
      <c r="D41" s="46">
        <v>47966.71</v>
      </c>
      <c r="E41" s="13"/>
      <c r="F41" s="7">
        <v>41838.800000000003</v>
      </c>
      <c r="G41" s="22">
        <v>10</v>
      </c>
      <c r="H41" s="7">
        <v>3872</v>
      </c>
      <c r="I41" s="14">
        <f>F41*13+46464</f>
        <v>590368.4</v>
      </c>
      <c r="J41" s="14">
        <f t="shared" si="5"/>
        <v>49197.366666666669</v>
      </c>
      <c r="K41" s="14">
        <f t="shared" si="6"/>
        <v>1230.6566666666695</v>
      </c>
    </row>
    <row r="42" spans="1:11" ht="36" customHeight="1">
      <c r="A42" s="60"/>
      <c r="B42" s="13" t="s">
        <v>6</v>
      </c>
      <c r="C42" s="26" t="s">
        <v>68</v>
      </c>
      <c r="D42" s="46">
        <v>44478.39</v>
      </c>
      <c r="E42" s="13"/>
      <c r="F42" s="7">
        <v>30884.639999999999</v>
      </c>
      <c r="G42" s="22"/>
      <c r="H42" s="7"/>
      <c r="I42" s="14">
        <f t="shared" si="7"/>
        <v>401500.32</v>
      </c>
      <c r="J42" s="14">
        <f t="shared" si="5"/>
        <v>33458.36</v>
      </c>
      <c r="K42" s="14">
        <f t="shared" si="6"/>
        <v>-11020.029999999999</v>
      </c>
    </row>
    <row r="43" spans="1:11" ht="38.25" customHeight="1">
      <c r="A43" s="58" t="s">
        <v>120</v>
      </c>
      <c r="B43" s="26" t="s">
        <v>5</v>
      </c>
      <c r="C43" s="26" t="s">
        <v>12</v>
      </c>
      <c r="D43" s="46">
        <v>51786.54</v>
      </c>
      <c r="E43" s="13"/>
      <c r="F43" s="7">
        <v>45688.74</v>
      </c>
      <c r="G43" s="22" t="s">
        <v>91</v>
      </c>
      <c r="H43" s="7">
        <v>8842.98</v>
      </c>
      <c r="I43" s="14">
        <f>F43*13+35371.92</f>
        <v>629325.54</v>
      </c>
      <c r="J43" s="14">
        <f t="shared" si="5"/>
        <v>52443.795000000006</v>
      </c>
      <c r="K43" s="14">
        <f t="shared" si="6"/>
        <v>657.25500000000466</v>
      </c>
    </row>
    <row r="44" spans="1:11" ht="36" customHeight="1">
      <c r="A44" s="59"/>
      <c r="B44" s="26" t="s">
        <v>6</v>
      </c>
      <c r="C44" s="26" t="s">
        <v>13</v>
      </c>
      <c r="D44" s="46">
        <v>45988.41</v>
      </c>
      <c r="E44" s="13" t="s">
        <v>14</v>
      </c>
      <c r="F44" s="7">
        <v>32910.639999999999</v>
      </c>
      <c r="G44" s="22"/>
      <c r="H44" s="7"/>
      <c r="I44" s="14">
        <f t="shared" si="7"/>
        <v>427838.32</v>
      </c>
      <c r="J44" s="14">
        <f t="shared" si="5"/>
        <v>35653.193333333336</v>
      </c>
      <c r="K44" s="14">
        <f t="shared" si="6"/>
        <v>-10335.216666666667</v>
      </c>
    </row>
    <row r="45" spans="1:11" ht="36.75" customHeight="1">
      <c r="A45" s="60"/>
      <c r="B45" s="26" t="s">
        <v>6</v>
      </c>
      <c r="C45" s="26" t="s">
        <v>15</v>
      </c>
      <c r="D45" s="46">
        <v>45772.27</v>
      </c>
      <c r="E45" s="13" t="s">
        <v>16</v>
      </c>
      <c r="F45" s="7">
        <v>32910.639999999999</v>
      </c>
      <c r="G45" s="22"/>
      <c r="H45" s="7"/>
      <c r="I45" s="14">
        <f t="shared" si="7"/>
        <v>427838.32</v>
      </c>
      <c r="J45" s="14">
        <f t="shared" si="5"/>
        <v>35653.193333333336</v>
      </c>
      <c r="K45" s="14">
        <f t="shared" si="6"/>
        <v>-10119.07666666666</v>
      </c>
    </row>
    <row r="46" spans="1:11" ht="54" customHeight="1">
      <c r="A46" s="55" t="s">
        <v>121</v>
      </c>
      <c r="B46" s="16" t="s">
        <v>5</v>
      </c>
      <c r="C46" s="34" t="s">
        <v>139</v>
      </c>
      <c r="D46" s="46">
        <v>55476.05</v>
      </c>
      <c r="E46" s="13"/>
      <c r="F46" s="7">
        <v>45315.65</v>
      </c>
      <c r="G46" s="22">
        <v>20</v>
      </c>
      <c r="H46" s="7">
        <v>7274.5</v>
      </c>
      <c r="I46" s="14">
        <f>F46*13+87294</f>
        <v>676397.45000000007</v>
      </c>
      <c r="J46" s="14">
        <f t="shared" si="5"/>
        <v>56366.45416666667</v>
      </c>
      <c r="K46" s="14">
        <f t="shared" si="6"/>
        <v>890.40416666666715</v>
      </c>
    </row>
    <row r="47" spans="1:11" ht="41.25" customHeight="1">
      <c r="A47" s="56"/>
      <c r="B47" s="26" t="s">
        <v>26</v>
      </c>
      <c r="C47" s="33" t="s">
        <v>97</v>
      </c>
      <c r="D47" s="46">
        <v>45516.47</v>
      </c>
      <c r="E47" s="13" t="s">
        <v>8</v>
      </c>
      <c r="F47" s="7">
        <v>40042.559999999998</v>
      </c>
      <c r="G47" s="22"/>
      <c r="H47" s="7"/>
      <c r="I47" s="14">
        <f t="shared" si="7"/>
        <v>520553.27999999997</v>
      </c>
      <c r="J47" s="14">
        <f t="shared" si="5"/>
        <v>43379.439999999995</v>
      </c>
      <c r="K47" s="14">
        <f t="shared" si="6"/>
        <v>-2137.0300000000061</v>
      </c>
    </row>
    <row r="48" spans="1:11" ht="42.75" customHeight="1">
      <c r="A48" s="57"/>
      <c r="B48" s="26" t="s">
        <v>6</v>
      </c>
      <c r="C48" s="34" t="s">
        <v>140</v>
      </c>
      <c r="D48" s="46">
        <v>38082.01</v>
      </c>
      <c r="E48" s="13"/>
      <c r="F48" s="7">
        <v>33451.19</v>
      </c>
      <c r="G48" s="22"/>
      <c r="H48" s="7"/>
      <c r="I48" s="14">
        <f t="shared" si="7"/>
        <v>434865.47000000003</v>
      </c>
      <c r="J48" s="14">
        <f t="shared" si="5"/>
        <v>36238.789166666669</v>
      </c>
      <c r="K48" s="14">
        <f t="shared" si="6"/>
        <v>-1843.2208333333328</v>
      </c>
    </row>
    <row r="49" spans="1:11" ht="97.5" customHeight="1">
      <c r="A49" s="25" t="s">
        <v>122</v>
      </c>
      <c r="B49" s="26" t="s">
        <v>5</v>
      </c>
      <c r="C49" s="26" t="s">
        <v>66</v>
      </c>
      <c r="D49" s="46">
        <v>40915.81</v>
      </c>
      <c r="E49" s="13"/>
      <c r="F49" s="7">
        <v>34593.32</v>
      </c>
      <c r="G49" s="22">
        <v>10</v>
      </c>
      <c r="H49" s="7">
        <v>3553.9</v>
      </c>
      <c r="I49" s="14">
        <f>F49*13+42646.8</f>
        <v>492359.95999999996</v>
      </c>
      <c r="J49" s="14">
        <f t="shared" si="5"/>
        <v>41029.996666666666</v>
      </c>
      <c r="K49" s="14">
        <f t="shared" si="6"/>
        <v>114.18666666666832</v>
      </c>
    </row>
    <row r="50" spans="1:11" ht="33" customHeight="1">
      <c r="A50" s="55" t="s">
        <v>123</v>
      </c>
      <c r="B50" s="26" t="s">
        <v>5</v>
      </c>
      <c r="C50" s="34" t="s">
        <v>141</v>
      </c>
      <c r="D50" s="46">
        <v>54912.03</v>
      </c>
      <c r="E50" s="13"/>
      <c r="F50" s="7">
        <v>45850.95</v>
      </c>
      <c r="G50" s="22">
        <v>20</v>
      </c>
      <c r="H50" s="7">
        <v>5120.8999999999996</v>
      </c>
      <c r="I50" s="14">
        <f t="shared" si="7"/>
        <v>596062.35</v>
      </c>
      <c r="J50" s="14">
        <f t="shared" si="5"/>
        <v>49671.862499999996</v>
      </c>
      <c r="K50" s="14">
        <f t="shared" si="6"/>
        <v>-5240.1675000000032</v>
      </c>
    </row>
    <row r="51" spans="1:11" ht="55.5" customHeight="1">
      <c r="A51" s="57"/>
      <c r="B51" s="26" t="s">
        <v>6</v>
      </c>
      <c r="C51" s="34" t="s">
        <v>142</v>
      </c>
      <c r="D51" s="46">
        <v>41530.28</v>
      </c>
      <c r="E51" s="13"/>
      <c r="F51" s="7">
        <v>33165.519999999997</v>
      </c>
      <c r="G51" s="22"/>
      <c r="H51" s="7"/>
      <c r="I51" s="14">
        <f t="shared" si="7"/>
        <v>431151.75999999995</v>
      </c>
      <c r="J51" s="14">
        <f t="shared" si="5"/>
        <v>35929.313333333332</v>
      </c>
      <c r="K51" s="14">
        <f t="shared" si="6"/>
        <v>-5600.9666666666672</v>
      </c>
    </row>
    <row r="52" spans="1:11" ht="83.25" customHeight="1">
      <c r="A52" s="55" t="s">
        <v>124</v>
      </c>
      <c r="B52" s="26" t="s">
        <v>5</v>
      </c>
      <c r="C52" s="26" t="s">
        <v>17</v>
      </c>
      <c r="D52" s="46">
        <v>54177</v>
      </c>
      <c r="E52" s="13" t="s">
        <v>18</v>
      </c>
      <c r="F52" s="7">
        <v>57210.13</v>
      </c>
      <c r="G52" s="22">
        <v>10</v>
      </c>
      <c r="H52" s="7"/>
      <c r="I52" s="14">
        <f t="shared" si="7"/>
        <v>743731.69</v>
      </c>
      <c r="J52" s="14">
        <f t="shared" si="5"/>
        <v>61977.640833333331</v>
      </c>
      <c r="K52" s="14">
        <f t="shared" si="6"/>
        <v>7800.6408333333311</v>
      </c>
    </row>
    <row r="53" spans="1:11" ht="64.5" customHeight="1">
      <c r="A53" s="56"/>
      <c r="B53" s="26" t="s">
        <v>5</v>
      </c>
      <c r="C53" s="26" t="s">
        <v>19</v>
      </c>
      <c r="D53" s="46">
        <v>65335</v>
      </c>
      <c r="E53" s="13" t="s">
        <v>20</v>
      </c>
      <c r="F53" s="7">
        <v>57210.13</v>
      </c>
      <c r="G53" s="22"/>
      <c r="H53" s="7"/>
      <c r="I53" s="14">
        <f t="shared" si="7"/>
        <v>743731.69</v>
      </c>
      <c r="J53" s="14">
        <f t="shared" si="5"/>
        <v>61977.640833333331</v>
      </c>
      <c r="K53" s="14">
        <f t="shared" si="6"/>
        <v>-3357.3591666666689</v>
      </c>
    </row>
    <row r="54" spans="1:11" ht="47.25" customHeight="1">
      <c r="A54" s="56"/>
      <c r="B54" s="26" t="s">
        <v>76</v>
      </c>
      <c r="C54" s="26" t="s">
        <v>21</v>
      </c>
      <c r="D54" s="46">
        <v>57300</v>
      </c>
      <c r="E54" s="13"/>
      <c r="F54" s="7">
        <v>57298.16</v>
      </c>
      <c r="G54" s="22"/>
      <c r="H54" s="7"/>
      <c r="I54" s="14">
        <f t="shared" si="7"/>
        <v>744876.08000000007</v>
      </c>
      <c r="J54" s="14">
        <f t="shared" si="5"/>
        <v>62073.006666666675</v>
      </c>
      <c r="K54" s="14">
        <f t="shared" si="6"/>
        <v>4773.0066666666753</v>
      </c>
    </row>
    <row r="55" spans="1:11" ht="63.75" customHeight="1">
      <c r="A55" s="56"/>
      <c r="B55" s="31" t="s">
        <v>58</v>
      </c>
      <c r="C55" s="26" t="s">
        <v>22</v>
      </c>
      <c r="D55" s="46">
        <v>53708</v>
      </c>
      <c r="E55" s="13"/>
      <c r="F55" s="7">
        <v>57298.16</v>
      </c>
      <c r="G55" s="22"/>
      <c r="H55" s="7"/>
      <c r="I55" s="14">
        <f t="shared" si="7"/>
        <v>744876.08000000007</v>
      </c>
      <c r="J55" s="14">
        <f t="shared" si="5"/>
        <v>62073.006666666675</v>
      </c>
      <c r="K55" s="14">
        <f t="shared" si="6"/>
        <v>8365.0066666666753</v>
      </c>
    </row>
    <row r="56" spans="1:11" ht="38.25" customHeight="1">
      <c r="A56" s="57"/>
      <c r="B56" s="26" t="s">
        <v>23</v>
      </c>
      <c r="C56" s="26" t="s">
        <v>24</v>
      </c>
      <c r="D56" s="46">
        <v>54128</v>
      </c>
      <c r="E56" s="13"/>
      <c r="F56" s="7">
        <v>44565.23</v>
      </c>
      <c r="G56" s="22"/>
      <c r="H56" s="7"/>
      <c r="I56" s="14">
        <f t="shared" si="7"/>
        <v>579347.99</v>
      </c>
      <c r="J56" s="14">
        <f t="shared" si="5"/>
        <v>48278.999166666668</v>
      </c>
      <c r="K56" s="14">
        <f t="shared" si="6"/>
        <v>-5849.0008333333317</v>
      </c>
    </row>
    <row r="57" spans="1:11" ht="38.25" customHeight="1">
      <c r="A57" s="58" t="s">
        <v>125</v>
      </c>
      <c r="B57" s="26" t="s">
        <v>5</v>
      </c>
      <c r="C57" s="26" t="s">
        <v>77</v>
      </c>
      <c r="D57" s="46">
        <v>46037.85</v>
      </c>
      <c r="E57" s="13" t="s">
        <v>78</v>
      </c>
      <c r="F57" s="7">
        <v>42378.41</v>
      </c>
      <c r="G57" s="22"/>
      <c r="H57" s="7"/>
      <c r="I57" s="14">
        <f t="shared" si="7"/>
        <v>550919.33000000007</v>
      </c>
      <c r="J57" s="14">
        <f t="shared" si="5"/>
        <v>45909.944166666675</v>
      </c>
      <c r="K57" s="14">
        <f t="shared" si="6"/>
        <v>-127.90583333332324</v>
      </c>
    </row>
    <row r="58" spans="1:11" ht="37.5" customHeight="1">
      <c r="A58" s="59"/>
      <c r="B58" s="26" t="s">
        <v>5</v>
      </c>
      <c r="C58" s="72" t="s">
        <v>79</v>
      </c>
      <c r="D58" s="46">
        <v>40762.81</v>
      </c>
      <c r="E58" s="13" t="s">
        <v>80</v>
      </c>
      <c r="F58" s="7">
        <v>42378.41</v>
      </c>
      <c r="G58" s="22"/>
      <c r="H58" s="7"/>
      <c r="I58" s="14">
        <f t="shared" si="7"/>
        <v>550919.33000000007</v>
      </c>
      <c r="J58" s="14">
        <f t="shared" si="5"/>
        <v>45909.944166666675</v>
      </c>
      <c r="K58" s="14">
        <f t="shared" si="6"/>
        <v>5147.1341666666776</v>
      </c>
    </row>
    <row r="59" spans="1:11" ht="37.5" customHeight="1">
      <c r="A59" s="59"/>
      <c r="B59" s="45" t="s">
        <v>26</v>
      </c>
      <c r="C59" s="73"/>
      <c r="D59" s="49">
        <v>24266.17</v>
      </c>
      <c r="E59" s="13" t="s">
        <v>164</v>
      </c>
      <c r="F59" s="7">
        <v>31899.38</v>
      </c>
      <c r="G59" s="22"/>
      <c r="H59" s="7"/>
      <c r="I59" s="14">
        <f t="shared" si="7"/>
        <v>414691.94</v>
      </c>
      <c r="J59" s="14">
        <f t="shared" si="5"/>
        <v>34557.661666666667</v>
      </c>
      <c r="K59" s="14">
        <f t="shared" si="6"/>
        <v>10291.491666666669</v>
      </c>
    </row>
    <row r="60" spans="1:11" ht="30">
      <c r="A60" s="60"/>
      <c r="B60" s="29" t="s">
        <v>6</v>
      </c>
      <c r="C60" s="29" t="s">
        <v>81</v>
      </c>
      <c r="D60" s="49">
        <v>40675.03</v>
      </c>
      <c r="E60" s="13"/>
      <c r="F60" s="7">
        <v>31282.97</v>
      </c>
      <c r="G60" s="22"/>
      <c r="H60" s="7"/>
      <c r="I60" s="14">
        <f t="shared" si="7"/>
        <v>406678.61</v>
      </c>
      <c r="J60" s="14">
        <f t="shared" si="5"/>
        <v>33889.884166666663</v>
      </c>
      <c r="K60" s="14">
        <f t="shared" si="6"/>
        <v>-6785.1458333333358</v>
      </c>
    </row>
    <row r="61" spans="1:11" ht="45">
      <c r="A61" s="61" t="s">
        <v>126</v>
      </c>
      <c r="B61" s="13" t="s">
        <v>5</v>
      </c>
      <c r="C61" s="13" t="s">
        <v>52</v>
      </c>
      <c r="D61" s="46">
        <v>40860</v>
      </c>
      <c r="E61" s="21"/>
      <c r="F61" s="7">
        <v>36323.870000000003</v>
      </c>
      <c r="G61" s="22">
        <v>10</v>
      </c>
      <c r="H61" s="7">
        <v>3032.8</v>
      </c>
      <c r="I61" s="14">
        <f>F61*13+36393.6</f>
        <v>508603.91000000003</v>
      </c>
      <c r="J61" s="14">
        <f t="shared" si="5"/>
        <v>42383.659166666672</v>
      </c>
      <c r="K61" s="14">
        <f t="shared" si="6"/>
        <v>1523.6591666666718</v>
      </c>
    </row>
    <row r="62" spans="1:11" ht="30">
      <c r="A62" s="60"/>
      <c r="B62" s="16" t="s">
        <v>6</v>
      </c>
      <c r="C62" s="16" t="s">
        <v>53</v>
      </c>
      <c r="D62" s="47">
        <v>37950</v>
      </c>
      <c r="E62" s="13"/>
      <c r="F62" s="7">
        <v>26274.27</v>
      </c>
      <c r="G62" s="22"/>
      <c r="H62" s="7"/>
      <c r="I62" s="14">
        <f t="shared" si="7"/>
        <v>341565.51</v>
      </c>
      <c r="J62" s="14">
        <f t="shared" si="5"/>
        <v>28463.7925</v>
      </c>
      <c r="K62" s="14">
        <f t="shared" si="6"/>
        <v>-9486.2075000000004</v>
      </c>
    </row>
    <row r="63" spans="1:11" ht="72.75" customHeight="1">
      <c r="A63" s="58" t="s">
        <v>127</v>
      </c>
      <c r="B63" s="26" t="s">
        <v>5</v>
      </c>
      <c r="C63" s="26" t="s">
        <v>143</v>
      </c>
      <c r="D63" s="46">
        <v>52017</v>
      </c>
      <c r="E63" s="13" t="s">
        <v>50</v>
      </c>
      <c r="F63" s="7">
        <v>33103.32</v>
      </c>
      <c r="G63" s="22">
        <v>40</v>
      </c>
      <c r="H63" s="7"/>
      <c r="I63" s="14">
        <f t="shared" si="7"/>
        <v>430343.16</v>
      </c>
      <c r="J63" s="14">
        <f t="shared" si="5"/>
        <v>35861.93</v>
      </c>
      <c r="K63" s="14">
        <f t="shared" si="6"/>
        <v>-16155.07</v>
      </c>
    </row>
    <row r="64" spans="1:11" ht="66" customHeight="1">
      <c r="A64" s="60"/>
      <c r="B64" s="26" t="s">
        <v>5</v>
      </c>
      <c r="C64" s="26" t="s">
        <v>147</v>
      </c>
      <c r="D64" s="46">
        <v>49894</v>
      </c>
      <c r="E64" s="13" t="s">
        <v>51</v>
      </c>
      <c r="F64" s="7">
        <v>30967.62</v>
      </c>
      <c r="G64" s="22" t="s">
        <v>90</v>
      </c>
      <c r="H64" s="7">
        <v>19467.8</v>
      </c>
      <c r="I64" s="14">
        <f>F64*13+28738.8</f>
        <v>431317.86</v>
      </c>
      <c r="J64" s="14">
        <f t="shared" si="5"/>
        <v>35943.154999999999</v>
      </c>
      <c r="K64" s="14">
        <f t="shared" si="6"/>
        <v>-13950.845000000001</v>
      </c>
    </row>
    <row r="65" spans="1:11" ht="21" customHeight="1">
      <c r="A65" s="58" t="s">
        <v>128</v>
      </c>
      <c r="B65" s="26" t="s">
        <v>5</v>
      </c>
      <c r="C65" s="26" t="s">
        <v>144</v>
      </c>
      <c r="D65" s="46">
        <v>66938</v>
      </c>
      <c r="E65" s="13"/>
      <c r="F65" s="7">
        <v>48773.46</v>
      </c>
      <c r="G65" s="22">
        <v>35</v>
      </c>
      <c r="H65" s="7">
        <v>12643.37</v>
      </c>
      <c r="I65" s="14">
        <f>F65*13+151720.44</f>
        <v>785775.41999999993</v>
      </c>
      <c r="J65" s="14">
        <f t="shared" si="5"/>
        <v>65481.284999999996</v>
      </c>
      <c r="K65" s="14">
        <f t="shared" si="6"/>
        <v>-1456.7150000000038</v>
      </c>
    </row>
    <row r="66" spans="1:11" ht="35.25" customHeight="1">
      <c r="A66" s="59"/>
      <c r="B66" s="26" t="s">
        <v>46</v>
      </c>
      <c r="C66" s="26" t="s">
        <v>145</v>
      </c>
      <c r="D66" s="46">
        <v>64241</v>
      </c>
      <c r="E66" s="13"/>
      <c r="F66" s="7">
        <v>46290.44</v>
      </c>
      <c r="G66" s="22"/>
      <c r="H66" s="7"/>
      <c r="I66" s="14">
        <f t="shared" si="7"/>
        <v>601775.72</v>
      </c>
      <c r="J66" s="14">
        <f t="shared" si="5"/>
        <v>50147.976666666662</v>
      </c>
      <c r="K66" s="14">
        <f t="shared" si="6"/>
        <v>-14093.023333333338</v>
      </c>
    </row>
    <row r="67" spans="1:11" ht="30.75" customHeight="1">
      <c r="A67" s="60"/>
      <c r="B67" s="26" t="s">
        <v>6</v>
      </c>
      <c r="C67" s="26" t="s">
        <v>146</v>
      </c>
      <c r="D67" s="46">
        <v>62937</v>
      </c>
      <c r="E67" s="13"/>
      <c r="F67" s="7">
        <v>36003.68</v>
      </c>
      <c r="G67" s="22"/>
      <c r="H67" s="7"/>
      <c r="I67" s="14">
        <f t="shared" si="7"/>
        <v>468047.84</v>
      </c>
      <c r="J67" s="14">
        <f t="shared" si="5"/>
        <v>39003.986666666671</v>
      </c>
      <c r="K67" s="14">
        <f t="shared" si="6"/>
        <v>-23933.013333333329</v>
      </c>
    </row>
    <row r="68" spans="1:11" ht="39" customHeight="1">
      <c r="A68" s="62" t="s">
        <v>129</v>
      </c>
      <c r="B68" s="26" t="s">
        <v>5</v>
      </c>
      <c r="C68" s="26" t="s">
        <v>39</v>
      </c>
      <c r="D68" s="46">
        <v>48308.18</v>
      </c>
      <c r="E68" s="13" t="s">
        <v>40</v>
      </c>
      <c r="F68" s="7">
        <v>41997.45</v>
      </c>
      <c r="G68" s="22">
        <v>10</v>
      </c>
      <c r="H68" s="7">
        <v>3551.5</v>
      </c>
      <c r="I68" s="14">
        <f>F68*13+42618</f>
        <v>588584.85</v>
      </c>
      <c r="J68" s="14">
        <f t="shared" si="5"/>
        <v>49048.737499999996</v>
      </c>
      <c r="K68" s="14">
        <f t="shared" si="6"/>
        <v>740.55749999999534</v>
      </c>
    </row>
    <row r="69" spans="1:11" ht="33" customHeight="1">
      <c r="A69" s="63"/>
      <c r="B69" s="26" t="s">
        <v>6</v>
      </c>
      <c r="C69" s="26" t="s">
        <v>41</v>
      </c>
      <c r="D69" s="46">
        <v>60533.84</v>
      </c>
      <c r="E69" s="13"/>
      <c r="F69" s="7">
        <v>30251.71</v>
      </c>
      <c r="G69" s="22"/>
      <c r="H69" s="7"/>
      <c r="I69" s="14">
        <f t="shared" si="7"/>
        <v>393272.23</v>
      </c>
      <c r="J69" s="14">
        <f t="shared" si="5"/>
        <v>32772.685833333329</v>
      </c>
      <c r="K69" s="14">
        <f t="shared" si="6"/>
        <v>-27761.154166666667</v>
      </c>
    </row>
    <row r="70" spans="1:11" ht="42" customHeight="1">
      <c r="A70" s="54" t="s">
        <v>11</v>
      </c>
      <c r="B70" s="26" t="s">
        <v>5</v>
      </c>
      <c r="C70" s="34" t="s">
        <v>148</v>
      </c>
      <c r="D70" s="7">
        <f>508263.1/12</f>
        <v>42355.258333333331</v>
      </c>
      <c r="E70" s="13"/>
      <c r="F70" s="7">
        <v>36172.550000000003</v>
      </c>
      <c r="G70" s="22" t="s">
        <v>89</v>
      </c>
      <c r="H70" s="7">
        <v>6674.36</v>
      </c>
      <c r="I70" s="14">
        <f>F70*13+40046.16</f>
        <v>510289.31000000006</v>
      </c>
      <c r="J70" s="14">
        <f t="shared" si="5"/>
        <v>42524.109166666669</v>
      </c>
      <c r="K70" s="14">
        <f t="shared" si="6"/>
        <v>168.8508333333375</v>
      </c>
    </row>
    <row r="71" spans="1:11" ht="53.25" customHeight="1">
      <c r="A71" s="54"/>
      <c r="B71" s="26" t="s">
        <v>6</v>
      </c>
      <c r="C71" s="34" t="s">
        <v>149</v>
      </c>
      <c r="D71" s="7">
        <f>440212.51/12</f>
        <v>36684.375833333332</v>
      </c>
      <c r="E71" s="13"/>
      <c r="F71" s="7">
        <v>26055.91</v>
      </c>
      <c r="G71" s="22"/>
      <c r="H71" s="7"/>
      <c r="I71" s="14">
        <f t="shared" si="7"/>
        <v>338726.83</v>
      </c>
      <c r="J71" s="14">
        <f t="shared" si="5"/>
        <v>28227.235833333336</v>
      </c>
      <c r="K71" s="14">
        <f t="shared" si="6"/>
        <v>-8457.1399999999958</v>
      </c>
    </row>
    <row r="72" spans="1:11" ht="60" customHeight="1">
      <c r="A72" s="67" t="s">
        <v>94</v>
      </c>
      <c r="B72" s="30" t="s">
        <v>5</v>
      </c>
      <c r="C72" s="30" t="s">
        <v>95</v>
      </c>
      <c r="D72" s="50">
        <v>92250</v>
      </c>
      <c r="E72" s="5" t="s">
        <v>96</v>
      </c>
      <c r="F72" s="27">
        <v>65250</v>
      </c>
      <c r="G72" s="27" t="s">
        <v>103</v>
      </c>
      <c r="H72" s="27">
        <v>22500</v>
      </c>
      <c r="I72" s="14">
        <f>F72*13+270000</f>
        <v>1118250</v>
      </c>
      <c r="J72" s="14">
        <f t="shared" si="5"/>
        <v>93187.5</v>
      </c>
      <c r="K72" s="14">
        <f t="shared" si="6"/>
        <v>937.5</v>
      </c>
    </row>
    <row r="73" spans="1:11" ht="63">
      <c r="A73" s="68"/>
      <c r="B73" s="30" t="s">
        <v>76</v>
      </c>
      <c r="C73" s="30" t="s">
        <v>97</v>
      </c>
      <c r="D73" s="50">
        <v>63225</v>
      </c>
      <c r="E73" s="5" t="s">
        <v>96</v>
      </c>
      <c r="F73" s="27">
        <v>58725</v>
      </c>
      <c r="G73" s="27"/>
      <c r="H73" s="27"/>
      <c r="I73" s="14">
        <f t="shared" si="7"/>
        <v>763425</v>
      </c>
      <c r="J73" s="14">
        <f t="shared" si="5"/>
        <v>63618.75</v>
      </c>
      <c r="K73" s="14">
        <f t="shared" si="6"/>
        <v>393.75</v>
      </c>
    </row>
    <row r="74" spans="1:11" ht="63">
      <c r="A74" s="68"/>
      <c r="B74" s="30" t="s">
        <v>98</v>
      </c>
      <c r="C74" s="30" t="s">
        <v>99</v>
      </c>
      <c r="D74" s="50">
        <v>63058</v>
      </c>
      <c r="E74" s="5" t="s">
        <v>100</v>
      </c>
      <c r="F74" s="27">
        <v>58725</v>
      </c>
      <c r="G74" s="27"/>
      <c r="H74" s="27"/>
      <c r="I74" s="14">
        <f t="shared" si="7"/>
        <v>763425</v>
      </c>
      <c r="J74" s="14">
        <f t="shared" si="5"/>
        <v>63618.75</v>
      </c>
      <c r="K74" s="14">
        <f t="shared" si="6"/>
        <v>560.75</v>
      </c>
    </row>
    <row r="75" spans="1:11" ht="60">
      <c r="A75" s="69"/>
      <c r="B75" s="30" t="s">
        <v>6</v>
      </c>
      <c r="C75" s="30" t="s">
        <v>101</v>
      </c>
      <c r="D75" s="50">
        <v>62810</v>
      </c>
      <c r="E75" s="5" t="s">
        <v>96</v>
      </c>
      <c r="F75" s="27">
        <v>45675</v>
      </c>
      <c r="G75" s="27"/>
      <c r="H75" s="27"/>
      <c r="I75" s="14">
        <f t="shared" si="7"/>
        <v>593775</v>
      </c>
      <c r="J75" s="14">
        <f t="shared" si="5"/>
        <v>49481.25</v>
      </c>
      <c r="K75" s="14">
        <f t="shared" si="6"/>
        <v>-13328.75</v>
      </c>
    </row>
  </sheetData>
  <mergeCells count="32">
    <mergeCell ref="I21:I22"/>
    <mergeCell ref="J21:J22"/>
    <mergeCell ref="K21:K22"/>
    <mergeCell ref="C21:C22"/>
    <mergeCell ref="C24:C25"/>
    <mergeCell ref="C58:C59"/>
    <mergeCell ref="D21:D22"/>
    <mergeCell ref="F21:F22"/>
    <mergeCell ref="A65:A67"/>
    <mergeCell ref="A68:A69"/>
    <mergeCell ref="A70:A71"/>
    <mergeCell ref="A46:A48"/>
    <mergeCell ref="A50:A51"/>
    <mergeCell ref="A52:A56"/>
    <mergeCell ref="A61:A62"/>
    <mergeCell ref="A63:A64"/>
    <mergeCell ref="A15:A18"/>
    <mergeCell ref="A72:A75"/>
    <mergeCell ref="A1:K1"/>
    <mergeCell ref="G2:H2"/>
    <mergeCell ref="A4:A5"/>
    <mergeCell ref="A6:A10"/>
    <mergeCell ref="A11:A14"/>
    <mergeCell ref="A57:A60"/>
    <mergeCell ref="A19:A20"/>
    <mergeCell ref="A21:A25"/>
    <mergeCell ref="A26:A27"/>
    <mergeCell ref="A28:A33"/>
    <mergeCell ref="A34:A35"/>
    <mergeCell ref="A36:A40"/>
    <mergeCell ref="A41:A42"/>
    <mergeCell ref="A43:A45"/>
  </mergeCells>
  <printOptions horizontalCentered="1"/>
  <pageMargins left="3.937007874015748E-2" right="3.937007874015748E-2" top="0.55118110236220474" bottom="0.35433070866141736" header="0.31496062992125984" footer="0.31496062992125984"/>
  <pageSetup paperSize="9" scale="85" orientation="landscape" r:id="rId1"/>
  <headerFooter differentFirst="1">
    <oddHeader>&amp;C&amp;P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на сайт</vt:lpstr>
      <vt:lpstr>с интенсивностью</vt:lpstr>
      <vt:lpstr>Лист3</vt:lpstr>
      <vt:lpstr>'на сайт'!_GoBack</vt:lpstr>
      <vt:lpstr>'с интенсивностью'!_GoBack</vt:lpstr>
      <vt:lpstr>'на сайт'!Заголовки_для_печати</vt:lpstr>
      <vt:lpstr>'с интенсивностью'!Заголовки_для_печати</vt:lpstr>
      <vt:lpstr>'на сайт'!Область_печати</vt:lpstr>
      <vt:lpstr>'с интенсивностью'!Область_печати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yurochko</cp:lastModifiedBy>
  <cp:lastPrinted>2020-03-25T13:34:45Z</cp:lastPrinted>
  <dcterms:created xsi:type="dcterms:W3CDTF">2016-06-16T17:55:26Z</dcterms:created>
  <dcterms:modified xsi:type="dcterms:W3CDTF">2020-03-25T13:35:03Z</dcterms:modified>
</cp:coreProperties>
</file>